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herrin7\Desktop\Econ Disaster\Recovery Plan\"/>
    </mc:Choice>
  </mc:AlternateContent>
  <xr:revisionPtr revIDLastSave="0" documentId="13_ncr:1_{63820634-7AF4-4730-9C2A-F9DA1A8B6C86}" xr6:coauthVersionLast="41" xr6:coauthVersionMax="41" xr10:uidLastSave="{00000000-0000-0000-0000-000000000000}"/>
  <bookViews>
    <workbookView xWindow="-108" yWindow="-108" windowWidth="23256" windowHeight="12576" tabRatio="787" activeTab="4" xr2:uid="{D887DF20-5F6B-4128-A54A-046BF4B90BE7}"/>
  </bookViews>
  <sheets>
    <sheet name="Disclaim &amp; Inst" sheetId="9" r:id="rId1"/>
    <sheet name="Loan &amp; Empl Data" sheetId="10" r:id="rId2"/>
    <sheet name="8wk FTE Tracking" sheetId="11" r:id="rId3"/>
    <sheet name="8wk Cost Tracking" sheetId="2" r:id="rId4"/>
    <sheet name="Salary&amp;Wages Calcs" sheetId="5" r:id="rId5"/>
    <sheet name="FTE Calcs" sheetId="6" r:id="rId6"/>
    <sheet name="Tables" sheetId="4" r:id="rId7"/>
    <sheet name="Sch A Calcs" sheetId="3" r:id="rId8"/>
    <sheet name="Loan Forgive Form Calcs" sheetId="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6" l="1"/>
  <c r="C28" i="6" l="1"/>
  <c r="H7" i="5"/>
  <c r="H8" i="5"/>
  <c r="H9" i="5"/>
  <c r="H10" i="5"/>
  <c r="H11" i="5"/>
  <c r="H12" i="5"/>
  <c r="H13" i="5"/>
  <c r="H14" i="5"/>
  <c r="H15" i="5"/>
  <c r="H16" i="5"/>
  <c r="H17" i="5"/>
  <c r="H18" i="5"/>
  <c r="H19" i="5"/>
  <c r="H20" i="5"/>
  <c r="H21" i="5"/>
  <c r="H22" i="5"/>
  <c r="H23" i="5"/>
  <c r="H24" i="5"/>
  <c r="H25" i="5"/>
  <c r="H6" i="5"/>
  <c r="E10" i="6"/>
  <c r="E11" i="6"/>
  <c r="E12" i="6"/>
  <c r="E13" i="6"/>
  <c r="E14" i="6"/>
  <c r="E15" i="6"/>
  <c r="E16" i="6"/>
  <c r="E17" i="6"/>
  <c r="E18" i="6"/>
  <c r="E19" i="6"/>
  <c r="E20" i="6"/>
  <c r="E21" i="6"/>
  <c r="E22" i="6"/>
  <c r="E23" i="6"/>
  <c r="E24" i="6"/>
  <c r="E25" i="6"/>
  <c r="E7" i="6"/>
  <c r="E8" i="6"/>
  <c r="E9" i="6"/>
  <c r="E6" i="6"/>
  <c r="D27" i="2"/>
  <c r="G27" i="2"/>
  <c r="H27" i="2"/>
  <c r="I27" i="2"/>
  <c r="G18" i="10"/>
  <c r="H18" i="10" s="1"/>
  <c r="G19" i="10"/>
  <c r="H19" i="10" s="1"/>
  <c r="G20" i="10"/>
  <c r="H20" i="10" s="1"/>
  <c r="G21" i="10"/>
  <c r="H21" i="10" s="1"/>
  <c r="G22" i="10"/>
  <c r="H22" i="10" s="1"/>
  <c r="G23" i="10"/>
  <c r="H23" i="10" s="1"/>
  <c r="G24" i="10"/>
  <c r="H24" i="10" s="1"/>
  <c r="G25" i="10"/>
  <c r="H25" i="10" s="1"/>
  <c r="G26" i="10"/>
  <c r="H26" i="10" s="1"/>
  <c r="G27" i="10"/>
  <c r="H27" i="10" s="1"/>
  <c r="G28" i="10"/>
  <c r="H28" i="10" s="1"/>
  <c r="G29" i="10"/>
  <c r="H29" i="10" s="1"/>
  <c r="G30" i="10"/>
  <c r="H30" i="10" s="1"/>
  <c r="G31" i="10"/>
  <c r="H31" i="10" s="1"/>
  <c r="G32" i="10"/>
  <c r="H32" i="10" s="1"/>
  <c r="G33" i="10"/>
  <c r="H33" i="10" s="1"/>
  <c r="G34" i="10"/>
  <c r="H34" i="10" s="1"/>
  <c r="F19" i="10"/>
  <c r="F20" i="10"/>
  <c r="F25" i="10"/>
  <c r="F27" i="10"/>
  <c r="F28" i="10"/>
  <c r="F33" i="10"/>
  <c r="J46" i="2"/>
  <c r="J45" i="2"/>
  <c r="J44" i="2"/>
  <c r="J43" i="2"/>
  <c r="J42" i="2"/>
  <c r="J41" i="2"/>
  <c r="J40" i="2"/>
  <c r="J39" i="2"/>
  <c r="J36" i="2"/>
  <c r="J35" i="2"/>
  <c r="J34" i="2"/>
  <c r="J33" i="2"/>
  <c r="J32" i="2"/>
  <c r="J31" i="2"/>
  <c r="J30" i="2"/>
  <c r="J29" i="2"/>
  <c r="K12" i="2"/>
  <c r="K13" i="2"/>
  <c r="J10" i="2"/>
  <c r="K10" i="2" s="1"/>
  <c r="J11" i="2"/>
  <c r="K11" i="2" s="1"/>
  <c r="J12" i="2"/>
  <c r="J13" i="2"/>
  <c r="F21" i="10" s="1"/>
  <c r="J14" i="2"/>
  <c r="K14" i="2" s="1"/>
  <c r="J15" i="2"/>
  <c r="K15" i="2" s="1"/>
  <c r="J16" i="2"/>
  <c r="K16" i="2" s="1"/>
  <c r="J17" i="2"/>
  <c r="K17" i="2" s="1"/>
  <c r="J18" i="2"/>
  <c r="K18" i="2" s="1"/>
  <c r="J19" i="2"/>
  <c r="K19" i="2" s="1"/>
  <c r="J20" i="2"/>
  <c r="K20" i="2" s="1"/>
  <c r="J21" i="2"/>
  <c r="F29" i="10" s="1"/>
  <c r="J22" i="2"/>
  <c r="K22" i="2" s="1"/>
  <c r="J23" i="2"/>
  <c r="K23" i="2" s="1"/>
  <c r="J24" i="2"/>
  <c r="K24" i="2" s="1"/>
  <c r="J25" i="2"/>
  <c r="K25" i="2" s="1"/>
  <c r="J26" i="2"/>
  <c r="K26" i="2" s="1"/>
  <c r="J7" i="2"/>
  <c r="F15" i="10" s="1"/>
  <c r="F27" i="2"/>
  <c r="I47" i="2"/>
  <c r="H47" i="2"/>
  <c r="G47" i="2"/>
  <c r="F47" i="2"/>
  <c r="E47" i="2"/>
  <c r="D47" i="2"/>
  <c r="C47" i="2"/>
  <c r="B47" i="2"/>
  <c r="A40" i="2"/>
  <c r="A41" i="2"/>
  <c r="A42" i="2"/>
  <c r="A43" i="2"/>
  <c r="A44" i="2"/>
  <c r="A45" i="2"/>
  <c r="A46" i="2"/>
  <c r="A39" i="2"/>
  <c r="C37" i="2"/>
  <c r="D37" i="2"/>
  <c r="E37" i="2"/>
  <c r="F37" i="2"/>
  <c r="G37" i="2"/>
  <c r="H37" i="2"/>
  <c r="I37" i="2"/>
  <c r="B37" i="2"/>
  <c r="A30" i="2"/>
  <c r="A31" i="2"/>
  <c r="A32" i="2"/>
  <c r="A33" i="2"/>
  <c r="A34" i="2"/>
  <c r="A35" i="2"/>
  <c r="A36" i="2"/>
  <c r="A29" i="2"/>
  <c r="A8" i="2"/>
  <c r="A9" i="2"/>
  <c r="A10" i="2"/>
  <c r="A11" i="2"/>
  <c r="A12" i="2"/>
  <c r="A13" i="2"/>
  <c r="A14" i="2"/>
  <c r="A15" i="2"/>
  <c r="A16" i="2"/>
  <c r="A17" i="2"/>
  <c r="A18" i="2"/>
  <c r="A19" i="2"/>
  <c r="A20" i="2"/>
  <c r="A21" i="2"/>
  <c r="A22" i="2"/>
  <c r="A23" i="2"/>
  <c r="A24" i="2"/>
  <c r="A25" i="2"/>
  <c r="A26" i="2"/>
  <c r="A7" i="2"/>
  <c r="F34" i="10" l="1"/>
  <c r="F26" i="10"/>
  <c r="F18" i="10"/>
  <c r="F32" i="10"/>
  <c r="F24" i="10"/>
  <c r="K21" i="2"/>
  <c r="F31" i="10"/>
  <c r="F23" i="10"/>
  <c r="F30" i="10"/>
  <c r="F22" i="10"/>
  <c r="J47" i="2"/>
  <c r="J37" i="2"/>
  <c r="J8" i="2"/>
  <c r="K8" i="2" s="1"/>
  <c r="B27" i="2"/>
  <c r="K7" i="2"/>
  <c r="K12" i="11"/>
  <c r="K13" i="11"/>
  <c r="K20" i="11"/>
  <c r="K21" i="11"/>
  <c r="J8" i="11"/>
  <c r="J9" i="11"/>
  <c r="K9" i="11" s="1"/>
  <c r="J10" i="11"/>
  <c r="K10" i="11" s="1"/>
  <c r="J11" i="11"/>
  <c r="K11" i="11" s="1"/>
  <c r="J12" i="11"/>
  <c r="J13" i="11"/>
  <c r="J14" i="11"/>
  <c r="K14" i="11" s="1"/>
  <c r="J15" i="11"/>
  <c r="K15" i="11" s="1"/>
  <c r="J16" i="11"/>
  <c r="K16" i="11" s="1"/>
  <c r="J17" i="11"/>
  <c r="K17" i="11" s="1"/>
  <c r="J18" i="11"/>
  <c r="K18" i="11" s="1"/>
  <c r="J19" i="11"/>
  <c r="K19" i="11" s="1"/>
  <c r="J20" i="11"/>
  <c r="J21" i="11"/>
  <c r="J22" i="11"/>
  <c r="K22" i="11" s="1"/>
  <c r="J23" i="11"/>
  <c r="K23" i="11" s="1"/>
  <c r="J24" i="11"/>
  <c r="K24" i="11" s="1"/>
  <c r="J25" i="11"/>
  <c r="K25" i="11" s="1"/>
  <c r="J7" i="11"/>
  <c r="J6" i="11"/>
  <c r="D26" i="11"/>
  <c r="E26" i="11"/>
  <c r="F26" i="11"/>
  <c r="G26" i="11"/>
  <c r="H26" i="11"/>
  <c r="I26" i="11"/>
  <c r="C26" i="11"/>
  <c r="B26" i="11"/>
  <c r="A7" i="11"/>
  <c r="A8" i="11"/>
  <c r="A9" i="11"/>
  <c r="A10" i="11"/>
  <c r="A11" i="11"/>
  <c r="A12" i="11"/>
  <c r="A13" i="11"/>
  <c r="A14" i="11"/>
  <c r="A15" i="11"/>
  <c r="A16" i="11"/>
  <c r="A17" i="11"/>
  <c r="A18" i="11"/>
  <c r="A19" i="11"/>
  <c r="A20" i="11"/>
  <c r="A21" i="11"/>
  <c r="A22" i="11"/>
  <c r="A23" i="11"/>
  <c r="A24" i="11"/>
  <c r="A25" i="11"/>
  <c r="A6" i="11"/>
  <c r="E6" i="5"/>
  <c r="G7" i="6"/>
  <c r="H7" i="6" s="1"/>
  <c r="G8" i="6"/>
  <c r="H8" i="6" s="1"/>
  <c r="G9" i="6"/>
  <c r="H9" i="6" s="1"/>
  <c r="G10" i="6"/>
  <c r="H10" i="6" s="1"/>
  <c r="G11" i="6"/>
  <c r="H11" i="6" s="1"/>
  <c r="G12" i="6"/>
  <c r="H12" i="6" s="1"/>
  <c r="G13" i="6"/>
  <c r="H13" i="6" s="1"/>
  <c r="G14" i="6"/>
  <c r="H14" i="6" s="1"/>
  <c r="G15" i="6"/>
  <c r="H15" i="6" s="1"/>
  <c r="G16" i="6"/>
  <c r="H16" i="6" s="1"/>
  <c r="G17" i="6"/>
  <c r="H17" i="6" s="1"/>
  <c r="G18" i="6"/>
  <c r="H18" i="6" s="1"/>
  <c r="G19" i="6"/>
  <c r="H19" i="6" s="1"/>
  <c r="G20" i="6"/>
  <c r="H20" i="6" s="1"/>
  <c r="G21" i="6"/>
  <c r="H21" i="6" s="1"/>
  <c r="G22" i="6"/>
  <c r="H22" i="6" s="1"/>
  <c r="G23" i="6"/>
  <c r="H23" i="6" s="1"/>
  <c r="G24" i="6"/>
  <c r="H24" i="6" s="1"/>
  <c r="G25" i="6"/>
  <c r="H25" i="6" s="1"/>
  <c r="G6" i="6"/>
  <c r="H6" i="6" s="1"/>
  <c r="B45" i="4"/>
  <c r="A46" i="4"/>
  <c r="B46" i="4"/>
  <c r="C46" i="4"/>
  <c r="A47" i="4"/>
  <c r="B47" i="4"/>
  <c r="C47" i="4"/>
  <c r="A48" i="4"/>
  <c r="B48" i="4"/>
  <c r="C48" i="4"/>
  <c r="A49" i="4"/>
  <c r="B49" i="4"/>
  <c r="C49" i="4"/>
  <c r="A50" i="4"/>
  <c r="B50" i="4"/>
  <c r="C50" i="4"/>
  <c r="A51" i="4"/>
  <c r="B51" i="4"/>
  <c r="C51" i="4"/>
  <c r="A52" i="4"/>
  <c r="B52" i="4"/>
  <c r="C52" i="4"/>
  <c r="C45" i="4"/>
  <c r="A45" i="4"/>
  <c r="C32" i="4"/>
  <c r="D32" i="4"/>
  <c r="C33" i="4"/>
  <c r="D33" i="4"/>
  <c r="C34" i="4"/>
  <c r="D34" i="4"/>
  <c r="C35" i="4"/>
  <c r="D35" i="4"/>
  <c r="C36" i="4"/>
  <c r="D36" i="4"/>
  <c r="C37" i="4"/>
  <c r="D37" i="4"/>
  <c r="C38" i="4"/>
  <c r="D38" i="4"/>
  <c r="C39" i="4"/>
  <c r="D39" i="4"/>
  <c r="B32" i="4"/>
  <c r="B33" i="4"/>
  <c r="B34" i="4"/>
  <c r="B35" i="4"/>
  <c r="B36" i="4"/>
  <c r="B37" i="4"/>
  <c r="B38" i="4"/>
  <c r="B39" i="4"/>
  <c r="A33" i="4"/>
  <c r="A34" i="4"/>
  <c r="A35" i="4"/>
  <c r="A36" i="4"/>
  <c r="A37" i="4"/>
  <c r="A38" i="4"/>
  <c r="A39" i="4"/>
  <c r="A32" i="4"/>
  <c r="B7" i="4"/>
  <c r="B8" i="4"/>
  <c r="B9" i="4"/>
  <c r="B10" i="4"/>
  <c r="B11" i="4"/>
  <c r="B12" i="4"/>
  <c r="B13" i="4"/>
  <c r="B14" i="4"/>
  <c r="B15" i="4"/>
  <c r="B16" i="4"/>
  <c r="B17" i="4"/>
  <c r="B18" i="4"/>
  <c r="B19" i="4"/>
  <c r="B20" i="4"/>
  <c r="B21" i="4"/>
  <c r="B22" i="4"/>
  <c r="B23" i="4"/>
  <c r="B24" i="4"/>
  <c r="B25" i="4"/>
  <c r="B6" i="4"/>
  <c r="L5" i="5"/>
  <c r="B7" i="10"/>
  <c r="K7" i="6"/>
  <c r="L7" i="6" s="1"/>
  <c r="K8" i="6"/>
  <c r="L8" i="6" s="1"/>
  <c r="M8" i="6" s="1"/>
  <c r="K9" i="6"/>
  <c r="L9" i="6" s="1"/>
  <c r="M9" i="6" s="1"/>
  <c r="K10" i="6"/>
  <c r="L10" i="6" s="1"/>
  <c r="M10" i="6" s="1"/>
  <c r="K11" i="6"/>
  <c r="L11" i="6" s="1"/>
  <c r="M11" i="6" s="1"/>
  <c r="K12" i="6"/>
  <c r="L12" i="6" s="1"/>
  <c r="M12" i="6" s="1"/>
  <c r="K13" i="6"/>
  <c r="L13" i="6" s="1"/>
  <c r="M13" i="6" s="1"/>
  <c r="K14" i="6"/>
  <c r="L14" i="6" s="1"/>
  <c r="M14" i="6" s="1"/>
  <c r="K15" i="6"/>
  <c r="L15" i="6" s="1"/>
  <c r="M15" i="6" s="1"/>
  <c r="K16" i="6"/>
  <c r="L16" i="6" s="1"/>
  <c r="M16" i="6" s="1"/>
  <c r="K17" i="6"/>
  <c r="L17" i="6" s="1"/>
  <c r="M17" i="6" s="1"/>
  <c r="K18" i="6"/>
  <c r="L18" i="6" s="1"/>
  <c r="M18" i="6" s="1"/>
  <c r="K19" i="6"/>
  <c r="L19" i="6" s="1"/>
  <c r="M19" i="6" s="1"/>
  <c r="K20" i="6"/>
  <c r="L20" i="6" s="1"/>
  <c r="M20" i="6" s="1"/>
  <c r="K21" i="6"/>
  <c r="L21" i="6" s="1"/>
  <c r="M21" i="6" s="1"/>
  <c r="K22" i="6"/>
  <c r="L22" i="6" s="1"/>
  <c r="M22" i="6" s="1"/>
  <c r="K23" i="6"/>
  <c r="L23" i="6" s="1"/>
  <c r="M23" i="6" s="1"/>
  <c r="K24" i="6"/>
  <c r="L24" i="6" s="1"/>
  <c r="M24" i="6" s="1"/>
  <c r="K25" i="6"/>
  <c r="L25" i="6" s="1"/>
  <c r="M25" i="6" s="1"/>
  <c r="K6" i="6"/>
  <c r="L6" i="6" s="1"/>
  <c r="I7" i="6"/>
  <c r="J7" i="6" s="1"/>
  <c r="I8" i="6"/>
  <c r="J8" i="6" s="1"/>
  <c r="I9" i="6"/>
  <c r="J9" i="6" s="1"/>
  <c r="I10" i="6"/>
  <c r="J10" i="6" s="1"/>
  <c r="I11" i="6"/>
  <c r="J11" i="6" s="1"/>
  <c r="I12" i="6"/>
  <c r="J12" i="6" s="1"/>
  <c r="I13" i="6"/>
  <c r="J13" i="6" s="1"/>
  <c r="I14" i="6"/>
  <c r="J14" i="6" s="1"/>
  <c r="I15" i="6"/>
  <c r="J15" i="6" s="1"/>
  <c r="I16" i="6"/>
  <c r="J16" i="6" s="1"/>
  <c r="I17" i="6"/>
  <c r="J17" i="6" s="1"/>
  <c r="I18" i="6"/>
  <c r="J18" i="6" s="1"/>
  <c r="I19" i="6"/>
  <c r="J19" i="6" s="1"/>
  <c r="I20" i="6"/>
  <c r="J20" i="6" s="1"/>
  <c r="I21" i="6"/>
  <c r="J21" i="6" s="1"/>
  <c r="I22" i="6"/>
  <c r="J22" i="6" s="1"/>
  <c r="I23" i="6"/>
  <c r="J23" i="6" s="1"/>
  <c r="I24" i="6"/>
  <c r="J24" i="6" s="1"/>
  <c r="I25" i="6"/>
  <c r="J25" i="6" s="1"/>
  <c r="I6" i="6"/>
  <c r="J6" i="6" s="1"/>
  <c r="G5" i="6"/>
  <c r="D9" i="6"/>
  <c r="F9" i="6" s="1"/>
  <c r="D10" i="6"/>
  <c r="F10" i="6" s="1"/>
  <c r="D11" i="6"/>
  <c r="F11" i="6" s="1"/>
  <c r="D12" i="6"/>
  <c r="F12" i="6" s="1"/>
  <c r="D13" i="6"/>
  <c r="F13" i="6" s="1"/>
  <c r="D14" i="6"/>
  <c r="F14" i="6" s="1"/>
  <c r="D15" i="6"/>
  <c r="F15" i="6" s="1"/>
  <c r="D16" i="6"/>
  <c r="F16" i="6" s="1"/>
  <c r="D17" i="6"/>
  <c r="F17" i="6" s="1"/>
  <c r="D18" i="6"/>
  <c r="F18" i="6" s="1"/>
  <c r="D19" i="6"/>
  <c r="F19" i="6" s="1"/>
  <c r="D20" i="6"/>
  <c r="F20" i="6" s="1"/>
  <c r="D21" i="6"/>
  <c r="F21" i="6" s="1"/>
  <c r="D22" i="6"/>
  <c r="F22" i="6" s="1"/>
  <c r="D23" i="6"/>
  <c r="F23" i="6" s="1"/>
  <c r="D24" i="6"/>
  <c r="F24" i="6" s="1"/>
  <c r="D25" i="6"/>
  <c r="F25" i="6" s="1"/>
  <c r="D5" i="6"/>
  <c r="B7" i="6"/>
  <c r="C7" i="6" s="1"/>
  <c r="B8" i="6"/>
  <c r="C8" i="6" s="1"/>
  <c r="F26" i="6" s="1"/>
  <c r="L26" i="6" s="1"/>
  <c r="B9" i="6"/>
  <c r="C9" i="6" s="1"/>
  <c r="B10" i="6"/>
  <c r="C10" i="6" s="1"/>
  <c r="B11" i="6"/>
  <c r="C11" i="6" s="1"/>
  <c r="B12" i="6"/>
  <c r="C12" i="6" s="1"/>
  <c r="B13" i="6"/>
  <c r="C13" i="6" s="1"/>
  <c r="B14" i="6"/>
  <c r="C14" i="6" s="1"/>
  <c r="B15" i="6"/>
  <c r="C15" i="6" s="1"/>
  <c r="B16" i="6"/>
  <c r="C16" i="6" s="1"/>
  <c r="B17" i="6"/>
  <c r="C17" i="6" s="1"/>
  <c r="B18" i="6"/>
  <c r="C18" i="6" s="1"/>
  <c r="B19" i="6"/>
  <c r="C19" i="6" s="1"/>
  <c r="B20" i="6"/>
  <c r="C20" i="6" s="1"/>
  <c r="B21" i="6"/>
  <c r="C21" i="6" s="1"/>
  <c r="B22" i="6"/>
  <c r="C22" i="6" s="1"/>
  <c r="B23" i="6"/>
  <c r="C23" i="6" s="1"/>
  <c r="B24" i="6"/>
  <c r="C24" i="6" s="1"/>
  <c r="B25" i="6"/>
  <c r="C25" i="6" s="1"/>
  <c r="B6" i="6"/>
  <c r="C6" i="6" s="1"/>
  <c r="B5" i="6"/>
  <c r="L7" i="5"/>
  <c r="L8" i="5"/>
  <c r="L9" i="5"/>
  <c r="L10" i="5"/>
  <c r="L11" i="5"/>
  <c r="L12" i="5"/>
  <c r="L13" i="5"/>
  <c r="L14" i="5"/>
  <c r="L15" i="5"/>
  <c r="L16" i="5"/>
  <c r="L17" i="5"/>
  <c r="L18" i="5"/>
  <c r="L19" i="5"/>
  <c r="L20" i="5"/>
  <c r="L21" i="5"/>
  <c r="L22" i="5"/>
  <c r="L23" i="5"/>
  <c r="L24" i="5"/>
  <c r="L25" i="5"/>
  <c r="L6" i="5"/>
  <c r="G7" i="5"/>
  <c r="G8" i="5"/>
  <c r="G9" i="5"/>
  <c r="G10" i="5"/>
  <c r="G11" i="5"/>
  <c r="G12" i="5"/>
  <c r="G13" i="5"/>
  <c r="G14" i="5"/>
  <c r="G15" i="5"/>
  <c r="G16" i="5"/>
  <c r="G17" i="5"/>
  <c r="G18" i="5"/>
  <c r="G19" i="5"/>
  <c r="G20" i="5"/>
  <c r="G21" i="5"/>
  <c r="G22" i="5"/>
  <c r="G23" i="5"/>
  <c r="G24" i="5"/>
  <c r="G25" i="5"/>
  <c r="G6" i="5"/>
  <c r="G5" i="5"/>
  <c r="F7" i="5"/>
  <c r="F8" i="5"/>
  <c r="I8" i="5" s="1"/>
  <c r="F9" i="5"/>
  <c r="F10" i="5"/>
  <c r="F11" i="5"/>
  <c r="F12" i="5"/>
  <c r="F13" i="5"/>
  <c r="F14" i="5"/>
  <c r="F15" i="5"/>
  <c r="F16" i="5"/>
  <c r="F17" i="5"/>
  <c r="F18" i="5"/>
  <c r="F19" i="5"/>
  <c r="F20" i="5"/>
  <c r="F21" i="5"/>
  <c r="F22" i="5"/>
  <c r="F23" i="5"/>
  <c r="F24" i="5"/>
  <c r="F25" i="5"/>
  <c r="F6" i="5"/>
  <c r="F5" i="5"/>
  <c r="E7" i="5"/>
  <c r="E8" i="5"/>
  <c r="E9" i="5"/>
  <c r="E10" i="5"/>
  <c r="E11" i="5"/>
  <c r="E12" i="5"/>
  <c r="E13" i="5"/>
  <c r="E14" i="5"/>
  <c r="I14" i="5" s="1"/>
  <c r="E15" i="5"/>
  <c r="E16" i="5"/>
  <c r="E17" i="5"/>
  <c r="E18" i="5"/>
  <c r="E19" i="5"/>
  <c r="E20" i="5"/>
  <c r="E21" i="5"/>
  <c r="E22" i="5"/>
  <c r="I22" i="5" s="1"/>
  <c r="E23" i="5"/>
  <c r="E24" i="5"/>
  <c r="E25" i="5"/>
  <c r="E5" i="5"/>
  <c r="D9" i="5"/>
  <c r="D10" i="5"/>
  <c r="D11" i="5"/>
  <c r="D12" i="5"/>
  <c r="D13" i="5"/>
  <c r="D14" i="5"/>
  <c r="D15" i="5"/>
  <c r="D16" i="5"/>
  <c r="D17" i="5"/>
  <c r="D18" i="5"/>
  <c r="D19" i="5"/>
  <c r="D20" i="5"/>
  <c r="D21" i="5"/>
  <c r="D22" i="5"/>
  <c r="D23" i="5"/>
  <c r="D24" i="5"/>
  <c r="D25" i="5"/>
  <c r="C6" i="5"/>
  <c r="C7" i="5"/>
  <c r="C8" i="5"/>
  <c r="B9" i="5"/>
  <c r="C9" i="5"/>
  <c r="B10" i="5"/>
  <c r="C10" i="5"/>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B25" i="5"/>
  <c r="C25" i="5"/>
  <c r="C5" i="5"/>
  <c r="B5" i="5"/>
  <c r="F16" i="10" l="1"/>
  <c r="I21" i="5"/>
  <c r="I13" i="5"/>
  <c r="I23" i="5"/>
  <c r="I15" i="5"/>
  <c r="I7" i="5"/>
  <c r="I20" i="5"/>
  <c r="I12" i="5"/>
  <c r="I11" i="5"/>
  <c r="I19" i="5"/>
  <c r="I24" i="5"/>
  <c r="I16" i="5"/>
  <c r="I6" i="5"/>
  <c r="I18" i="5"/>
  <c r="I9" i="5"/>
  <c r="M7" i="6"/>
  <c r="I10" i="5"/>
  <c r="I25" i="5"/>
  <c r="I17" i="5"/>
  <c r="K8" i="11"/>
  <c r="G17" i="10"/>
  <c r="K7" i="11"/>
  <c r="G16" i="10"/>
  <c r="H16" i="10" s="1"/>
  <c r="K6" i="11"/>
  <c r="G15" i="10"/>
  <c r="H15" i="10" s="1"/>
  <c r="B6" i="5" s="1"/>
  <c r="C53" i="4"/>
  <c r="B19" i="3" s="1"/>
  <c r="E27" i="6"/>
  <c r="A7" i="5"/>
  <c r="A8" i="5"/>
  <c r="A9" i="5"/>
  <c r="A10" i="5"/>
  <c r="A11" i="5"/>
  <c r="A12" i="5"/>
  <c r="A13" i="5"/>
  <c r="A14" i="5"/>
  <c r="A15" i="5"/>
  <c r="A16" i="5"/>
  <c r="A17" i="5"/>
  <c r="A18" i="5"/>
  <c r="A19" i="5"/>
  <c r="A20" i="5"/>
  <c r="A21" i="5"/>
  <c r="A22" i="5"/>
  <c r="A23" i="5"/>
  <c r="A24" i="5"/>
  <c r="A25" i="5"/>
  <c r="A6" i="5"/>
  <c r="P35" i="10"/>
  <c r="N35" i="10"/>
  <c r="L35" i="10"/>
  <c r="J35" i="10"/>
  <c r="E35" i="10"/>
  <c r="B27" i="6" s="1"/>
  <c r="G35" i="10" l="1"/>
  <c r="D27" i="6" s="1"/>
  <c r="D6" i="5"/>
  <c r="D8" i="6"/>
  <c r="F8" i="6" s="1"/>
  <c r="K26" i="11"/>
  <c r="D7" i="6"/>
  <c r="F7" i="6" s="1"/>
  <c r="D6" i="6"/>
  <c r="F6" i="6" s="1"/>
  <c r="D7" i="5" l="1"/>
  <c r="B7" i="5"/>
  <c r="M9" i="5"/>
  <c r="M10" i="5"/>
  <c r="M11" i="5"/>
  <c r="M12" i="5"/>
  <c r="M13" i="5"/>
  <c r="M14" i="5"/>
  <c r="M15" i="5"/>
  <c r="M16" i="5"/>
  <c r="M17" i="5"/>
  <c r="M18" i="5"/>
  <c r="M19" i="5"/>
  <c r="M20" i="5"/>
  <c r="M21" i="5"/>
  <c r="M22" i="5"/>
  <c r="M23" i="5"/>
  <c r="M24" i="5"/>
  <c r="M25" i="5"/>
  <c r="J10" i="5"/>
  <c r="K10" i="5" s="1"/>
  <c r="N10" i="5" s="1"/>
  <c r="J11" i="5"/>
  <c r="K11" i="5" s="1"/>
  <c r="N11" i="5" s="1"/>
  <c r="J16" i="5"/>
  <c r="K16" i="5" s="1"/>
  <c r="N16" i="5" s="1"/>
  <c r="J19" i="5"/>
  <c r="K19" i="5" s="1"/>
  <c r="N19" i="5" s="1"/>
  <c r="J22" i="5"/>
  <c r="K22" i="5" s="1"/>
  <c r="N22" i="5" s="1"/>
  <c r="J24" i="5"/>
  <c r="K24" i="5" s="1"/>
  <c r="N24" i="5" s="1"/>
  <c r="D9" i="4"/>
  <c r="D10" i="4"/>
  <c r="D11" i="4"/>
  <c r="D12" i="4"/>
  <c r="D13" i="4"/>
  <c r="D14" i="4"/>
  <c r="D15" i="4"/>
  <c r="D16" i="4"/>
  <c r="D17" i="4"/>
  <c r="D18" i="4"/>
  <c r="D19" i="4"/>
  <c r="D20" i="4"/>
  <c r="D21" i="4"/>
  <c r="D22" i="4"/>
  <c r="D23" i="4"/>
  <c r="D24" i="4"/>
  <c r="D25" i="4"/>
  <c r="C9" i="4"/>
  <c r="C10" i="4"/>
  <c r="C11" i="4"/>
  <c r="C12" i="4"/>
  <c r="C13" i="4"/>
  <c r="C14" i="4"/>
  <c r="C15" i="4"/>
  <c r="C16" i="4"/>
  <c r="C17" i="4"/>
  <c r="C18" i="4"/>
  <c r="C19" i="4"/>
  <c r="C20" i="4"/>
  <c r="C21" i="4"/>
  <c r="C22" i="4"/>
  <c r="C23" i="4"/>
  <c r="C24" i="4"/>
  <c r="C25" i="4"/>
  <c r="D7" i="4"/>
  <c r="A7" i="4"/>
  <c r="A8" i="4"/>
  <c r="A9" i="4"/>
  <c r="A10" i="4"/>
  <c r="A11" i="4"/>
  <c r="A12" i="4"/>
  <c r="A13" i="4"/>
  <c r="A14" i="4"/>
  <c r="A15" i="4"/>
  <c r="A16" i="4"/>
  <c r="A17" i="4"/>
  <c r="A18" i="4"/>
  <c r="A19" i="4"/>
  <c r="A20" i="4"/>
  <c r="A21" i="4"/>
  <c r="A22" i="4"/>
  <c r="A23" i="4"/>
  <c r="A24" i="4"/>
  <c r="A25" i="4"/>
  <c r="A7" i="6"/>
  <c r="A8" i="6"/>
  <c r="A9" i="6"/>
  <c r="A10" i="6"/>
  <c r="A11" i="6"/>
  <c r="A12" i="6"/>
  <c r="A13" i="6"/>
  <c r="A14" i="6"/>
  <c r="A15" i="6"/>
  <c r="A16" i="6"/>
  <c r="A17" i="6"/>
  <c r="A18" i="6"/>
  <c r="A19" i="6"/>
  <c r="A20" i="6"/>
  <c r="A21" i="6"/>
  <c r="A22" i="6"/>
  <c r="A23" i="6"/>
  <c r="A24" i="6"/>
  <c r="A25" i="6"/>
  <c r="A6" i="4"/>
  <c r="B15" i="7"/>
  <c r="C7" i="4"/>
  <c r="C6" i="4"/>
  <c r="A6" i="6"/>
  <c r="D40" i="4"/>
  <c r="B11" i="3" s="1"/>
  <c r="C40" i="4"/>
  <c r="B10" i="3" s="1"/>
  <c r="D8" i="4"/>
  <c r="D6" i="4"/>
  <c r="J18" i="5" l="1"/>
  <c r="K18" i="5" s="1"/>
  <c r="N18" i="5" s="1"/>
  <c r="O18" i="5" s="1"/>
  <c r="E18" i="4" s="1"/>
  <c r="O22" i="5"/>
  <c r="E22" i="4" s="1"/>
  <c r="O11" i="5"/>
  <c r="E11" i="4" s="1"/>
  <c r="J15" i="5"/>
  <c r="K15" i="5" s="1"/>
  <c r="N15" i="5" s="1"/>
  <c r="O15" i="5" s="1"/>
  <c r="E15" i="4" s="1"/>
  <c r="J14" i="5"/>
  <c r="K14" i="5" s="1"/>
  <c r="N14" i="5" s="1"/>
  <c r="O14" i="5" s="1"/>
  <c r="E14" i="4" s="1"/>
  <c r="O10" i="5"/>
  <c r="E10" i="4" s="1"/>
  <c r="O19" i="5"/>
  <c r="E19" i="4" s="1"/>
  <c r="J23" i="5"/>
  <c r="K23" i="5" s="1"/>
  <c r="N23" i="5" s="1"/>
  <c r="O23" i="5" s="1"/>
  <c r="E23" i="4" s="1"/>
  <c r="J21" i="5"/>
  <c r="K21" i="5" s="1"/>
  <c r="N21" i="5" s="1"/>
  <c r="O21" i="5" s="1"/>
  <c r="E21" i="4" s="1"/>
  <c r="J13" i="5"/>
  <c r="K13" i="5" s="1"/>
  <c r="N13" i="5" s="1"/>
  <c r="O13" i="5" s="1"/>
  <c r="E13" i="4" s="1"/>
  <c r="O24" i="5"/>
  <c r="E24" i="4" s="1"/>
  <c r="O16" i="5"/>
  <c r="E16" i="4" s="1"/>
  <c r="J7" i="5"/>
  <c r="K7" i="5" s="1"/>
  <c r="N7" i="5" s="1"/>
  <c r="J20" i="5"/>
  <c r="K20" i="5" s="1"/>
  <c r="N20" i="5" s="1"/>
  <c r="O20" i="5" s="1"/>
  <c r="E20" i="4" s="1"/>
  <c r="J12" i="5"/>
  <c r="K12" i="5" s="1"/>
  <c r="N12" i="5" s="1"/>
  <c r="O12" i="5" s="1"/>
  <c r="E12" i="4" s="1"/>
  <c r="J25" i="5"/>
  <c r="K25" i="5" s="1"/>
  <c r="N25" i="5" s="1"/>
  <c r="O25" i="5" s="1"/>
  <c r="E25" i="4" s="1"/>
  <c r="J17" i="5"/>
  <c r="K17" i="5" s="1"/>
  <c r="N17" i="5" s="1"/>
  <c r="O17" i="5" s="1"/>
  <c r="E17" i="4" s="1"/>
  <c r="J9" i="5"/>
  <c r="K9" i="5" s="1"/>
  <c r="N9" i="5" s="1"/>
  <c r="O9" i="5" s="1"/>
  <c r="E9" i="4" s="1"/>
  <c r="F27" i="6"/>
  <c r="D26" i="4"/>
  <c r="D27" i="4" s="1"/>
  <c r="B6" i="3" s="1"/>
  <c r="B26" i="3" s="1"/>
  <c r="J6" i="5"/>
  <c r="L27" i="6"/>
  <c r="C27" i="6"/>
  <c r="C29" i="6" s="1"/>
  <c r="B25" i="3" s="1"/>
  <c r="H27" i="6"/>
  <c r="J27" i="6"/>
  <c r="B27" i="3" l="1"/>
  <c r="M27" i="6"/>
  <c r="M7" i="5"/>
  <c r="K6" i="5"/>
  <c r="M6" i="5" s="1"/>
  <c r="O7" i="5" l="1"/>
  <c r="E7" i="4" s="1"/>
  <c r="N6" i="5"/>
  <c r="B12" i="7"/>
  <c r="B5" i="2"/>
  <c r="C5" i="2" l="1"/>
  <c r="D5" i="2" s="1"/>
  <c r="E5" i="2" s="1"/>
  <c r="F5" i="2" s="1"/>
  <c r="G5" i="2" s="1"/>
  <c r="H5" i="2" s="1"/>
  <c r="I5" i="2" s="1"/>
  <c r="B5" i="11"/>
  <c r="C5" i="11" s="1"/>
  <c r="D5" i="11" s="1"/>
  <c r="E5" i="11" s="1"/>
  <c r="F5" i="11" s="1"/>
  <c r="G5" i="11" s="1"/>
  <c r="H5" i="11" s="1"/>
  <c r="I5" i="11" s="1"/>
  <c r="O6" i="5"/>
  <c r="E6" i="4" s="1"/>
  <c r="J53" i="2"/>
  <c r="B6" i="7" s="1"/>
  <c r="J54" i="2"/>
  <c r="B7" i="7" s="1"/>
  <c r="J55" i="2"/>
  <c r="B8" i="7" s="1"/>
  <c r="J50" i="2"/>
  <c r="B15" i="3" s="1"/>
  <c r="J49" i="2"/>
  <c r="B14" i="3" s="1"/>
  <c r="J51" i="2"/>
  <c r="B16" i="3" s="1"/>
  <c r="C27" i="2"/>
  <c r="E27" i="2"/>
  <c r="J9" i="2"/>
  <c r="F17" i="10" s="1"/>
  <c r="H17" i="10" l="1"/>
  <c r="C8" i="4"/>
  <c r="C27" i="4" s="1"/>
  <c r="B5" i="3" s="1"/>
  <c r="B22" i="3" s="1"/>
  <c r="B5" i="7" s="1"/>
  <c r="F35" i="10"/>
  <c r="K9" i="2"/>
  <c r="J27" i="2"/>
  <c r="B16" i="7" l="1"/>
  <c r="D8" i="5"/>
  <c r="B8" i="5"/>
  <c r="J8" i="5" l="1"/>
  <c r="K8" i="5" s="1"/>
  <c r="N8" i="5" l="1"/>
  <c r="N26" i="5" s="1"/>
  <c r="M8" i="5"/>
  <c r="M26" i="5" s="1"/>
  <c r="O8" i="5" l="1"/>
  <c r="O26" i="5" s="1"/>
  <c r="E8" i="4" l="1"/>
  <c r="E27" i="4" s="1"/>
  <c r="B7" i="3" s="1"/>
  <c r="B10" i="7" s="1"/>
  <c r="B11" i="7" s="1"/>
  <c r="B14" i="7" s="1"/>
  <c r="B1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tc={51B4DE50-AFED-463C-AE31-E9C26160478E}</author>
    <author>tc={461F5CD2-7622-48EA-9F86-A23FE78AC5B0}</author>
    <author>tc={E48082E9-079A-4A67-81CA-E1E626C2A5B0}</author>
    <author>tc={FBA2948F-C246-4321-858C-A5CFDD70884C}</author>
    <author>tc={6F6D350A-9F2A-40CC-AF09-05E22383A0A2}</author>
    <author>tc={7A055C6E-02F0-49B9-B300-091B9F7D6F7A}</author>
    <author>tc={EC6817BD-50F1-4947-A2D6-0D58C280C3A0}</author>
    <author>tc={BDD7630E-2DE8-49D2-89A5-A6991DF9B816}</author>
    <author>tc={30F7CF9E-AC6E-47BA-9A9D-4FE40FBD91C0}</author>
  </authors>
  <commentList>
    <comment ref="H14" authorId="0" shapeId="0" xr:uid="{51B4DE50-AFED-463C-AE31-E9C26160478E}">
      <text>
        <t>[Threaded comment]
Your version of Excel allows you to read this threaded comment; however, any edits to it will get removed if the file is opened in a newer version of Excel. Learn more: https://go.microsoft.com/fwlink/?linkid=870924
Comment:
    Step 1a</t>
      </text>
    </comment>
    <comment ref="I14" authorId="1" shapeId="0" xr:uid="{461F5CD2-7622-48EA-9F86-A23FE78AC5B0}">
      <text>
        <t>[Threaded comment]
Your version of Excel allows you to read this threaded comment; however, any edits to it will get removed if the file is opened in a newer version of Excel. Learn more: https://go.microsoft.com/fwlink/?linkid=870924
Comment:
    Step 1b</t>
      </text>
    </comment>
    <comment ref="J14" authorId="2" shapeId="0" xr:uid="{E48082E9-079A-4A67-81CA-E1E626C2A5B0}">
      <text>
        <t>[Threaded comment]
Your version of Excel allows you to read this threaded comment; however, any edits to it will get removed if the file is opened in a newer version of Excel. Learn more: https://go.microsoft.com/fwlink/?linkid=870924
Comment:
    Step 3c</t>
      </text>
    </comment>
    <comment ref="K14" authorId="3" shapeId="0" xr:uid="{FBA2948F-C246-4321-858C-A5CFDD70884C}">
      <text>
        <t>[Threaded comment]
Your version of Excel allows you to read this threaded comment; however, any edits to it will get removed if the file is opened in a newer version of Excel. Learn more: https://go.microsoft.com/fwlink/?linkid=870924
Comment:
    Step 2a (Safe Harbor)</t>
      </text>
    </comment>
    <comment ref="L14" authorId="4" shapeId="0" xr:uid="{6F6D350A-9F2A-40CC-AF09-05E22383A0A2}">
      <text>
        <t>[Threaded comment]
Your version of Excel allows you to read this threaded comment; however, any edits to it will get removed if the file is opened in a newer version of Excel. Learn more: https://go.microsoft.com/fwlink/?linkid=870924
Comment:
    FTE Step 2 (Safe Harbor)</t>
      </text>
    </comment>
    <comment ref="M14" authorId="5" shapeId="0" xr:uid="{7A055C6E-02F0-49B9-B300-091B9F7D6F7A}">
      <text>
        <t>[Threaded comment]
Your version of Excel allows you to read this threaded comment; however, any edits to it will get removed if the file is opened in a newer version of Excel. Learn more: https://go.microsoft.com/fwlink/?linkid=870924
Comment:
    Step 2b (Safe Harbor)</t>
      </text>
    </comment>
    <comment ref="N14" authorId="6" shapeId="0" xr:uid="{EC6817BD-50F1-4947-A2D6-0D58C280C3A0}">
      <text>
        <t>[Threaded comment]
Your version of Excel allows you to read this threaded comment; however, any edits to it will get removed if the file is opened in a newer version of Excel. Learn more: https://go.microsoft.com/fwlink/?linkid=870924
Comment:
    FTE Step 1 (Safe Harbor)</t>
      </text>
    </comment>
    <comment ref="O14" authorId="7" shapeId="0" xr:uid="{BDD7630E-2DE8-49D2-89A5-A6991DF9B816}">
      <text>
        <t>[Threaded comment]
Your version of Excel allows you to read this threaded comment; however, any edits to it will get removed if the file is opened in a newer version of Excel. Learn more: https://go.microsoft.com/fwlink/?linkid=870924
Comment:
    Step 2c (Safe Harbor)</t>
      </text>
    </comment>
    <comment ref="P14" authorId="8" shapeId="0" xr:uid="{30F7CF9E-AC6E-47BA-9A9D-4FE40FBD91C0}">
      <text>
        <t>[Threaded comment]
Your version of Excel allows you to read this threaded comment; however, any edits to it will get removed if the file is opened in a newer version of Excel. Learn more: https://go.microsoft.com/fwlink/?linkid=870924
Comment:
    FTE Step 3</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tc={7F3083F4-D500-46C9-BC9C-F6A29711BAA0}</author>
    <author>tc={3EEB15F1-9A98-4506-8ED3-37721C3033F9}</author>
    <author>tc={3FE77099-E742-4C2C-973B-CBE77DBEF8CB}</author>
    <author>tc={C7908D10-7062-43E8-9BB0-22B884A7AB58}</author>
    <author>tc={A059C248-8836-4A42-8B65-82901E8B2B32}</author>
    <author>tc={1D4E5673-2BEF-44DB-A4A3-C93FDB41BFC9}</author>
  </authors>
  <commentList>
    <comment ref="G5" authorId="0" shapeId="0" xr:uid="{7F3083F4-D500-46C9-BC9C-F6A29711BAA0}">
      <text>
        <t>[Threaded comment]
Your version of Excel allows you to read this threaded comment; however, any edits to it will get removed if the file is opened in a newer version of Excel. Learn more: https://go.microsoft.com/fwlink/?linkid=870924
Comment:
    Step 1 FTE Safe Harbor</t>
      </text>
    </comment>
    <comment ref="H5" authorId="1" shapeId="0" xr:uid="{3EEB15F1-9A98-4506-8ED3-37721C3033F9}">
      <text>
        <t>[Threaded comment]
Your version of Excel allows you to read this threaded comment; however, any edits to it will get removed if the file is opened in a newer version of Excel. Learn more: https://go.microsoft.com/fwlink/?linkid=870924
Comment:
    Step 1 FTE Safe Harbor</t>
      </text>
    </comment>
    <comment ref="I5" authorId="2" shapeId="0" xr:uid="{3FE77099-E742-4C2C-973B-CBE77DBEF8CB}">
      <text>
        <t>[Threaded comment]
Your version of Excel allows you to read this threaded comment; however, any edits to it will get removed if the file is opened in a newer version of Excel. Learn more: https://go.microsoft.com/fwlink/?linkid=870924
Comment:
    Step 2 FTE Safe Harbor</t>
      </text>
    </comment>
    <comment ref="J5" authorId="3" shapeId="0" xr:uid="{C7908D10-7062-43E8-9BB0-22B884A7AB58}">
      <text>
        <t>[Threaded comment]
Your version of Excel allows you to read this threaded comment; however, any edits to it will get removed if the file is opened in a newer version of Excel. Learn more: https://go.microsoft.com/fwlink/?linkid=870924
Comment:
    Step 3 FTE Safe Harbor</t>
      </text>
    </comment>
    <comment ref="K5" authorId="4" shapeId="0" xr:uid="{A059C248-8836-4A42-8B65-82901E8B2B32}">
      <text>
        <t>[Threaded comment]
Your version of Excel allows you to read this threaded comment; however, any edits to it will get removed if the file is opened in a newer version of Excel. Learn more: https://go.microsoft.com/fwlink/?linkid=870924
Comment:
    Step 4 FTE Safe Harbor</t>
      </text>
    </comment>
    <comment ref="L5" authorId="5" shapeId="0" xr:uid="{1D4E5673-2BEF-44DB-A4A3-C93FDB41BFC9}">
      <text>
        <t>[Threaded comment]
Your version of Excel allows you to read this threaded comment; however, any edits to it will get removed if the file is opened in a newer version of Excel. Learn more: https://go.microsoft.com/fwlink/?linkid=870924
Comment:
    Step 4 FTE Safe Harbor</t>
      </text>
    </comment>
  </commentList>
</comments>
</file>

<file path=xl/sharedStrings.xml><?xml version="1.0" encoding="utf-8"?>
<sst xmlns="http://schemas.openxmlformats.org/spreadsheetml/2006/main" count="200" uniqueCount="178">
  <si>
    <t>Total Payroll Costs</t>
  </si>
  <si>
    <t>Group Health Benefits</t>
  </si>
  <si>
    <t>Retirement Benefits</t>
  </si>
  <si>
    <t>Other Eligible Costs</t>
  </si>
  <si>
    <t>PPP Loan Amount</t>
  </si>
  <si>
    <t>Mortgage Interest</t>
  </si>
  <si>
    <t>Rent</t>
  </si>
  <si>
    <t>(enter data only in shaded cells)</t>
  </si>
  <si>
    <t xml:space="preserve">FTEs </t>
  </si>
  <si>
    <t>Employee Name</t>
  </si>
  <si>
    <t>Cash Compensation</t>
  </si>
  <si>
    <t>FTE Reduction Exceptions</t>
  </si>
  <si>
    <t>Totals</t>
  </si>
  <si>
    <t>Box 1</t>
  </si>
  <si>
    <t>Box 2</t>
  </si>
  <si>
    <t>Box 3</t>
  </si>
  <si>
    <t>Box 4</t>
  </si>
  <si>
    <t>Box 5</t>
  </si>
  <si>
    <t>Table 2 (Employees more than $15,385 for 8 week period)</t>
  </si>
  <si>
    <r>
      <t xml:space="preserve">0.5 FTE for Part Time </t>
    </r>
    <r>
      <rPr>
        <sz val="11"/>
        <color theme="1"/>
        <rFont val="Calibri"/>
        <family val="2"/>
        <scheme val="minor"/>
      </rPr>
      <t>(Less Than 40 Hours/Week)</t>
    </r>
  </si>
  <si>
    <t>SCHEDULE A CALCULATIONS</t>
  </si>
  <si>
    <t>From Table 1</t>
  </si>
  <si>
    <t>From Table 2</t>
  </si>
  <si>
    <t>Line 4. Cash Compensation (Box 4)</t>
  </si>
  <si>
    <t>Line 5. Average FTE (Box 5)</t>
  </si>
  <si>
    <t>Non-compensation Payroll Costs</t>
  </si>
  <si>
    <t>Line 6. Employer contributions to health insurance</t>
  </si>
  <si>
    <t>Line 7. Employer contributions to retirement plans</t>
  </si>
  <si>
    <t>Line 8. Employer paid state and local tax on payroll</t>
  </si>
  <si>
    <t>Compensation to Owners</t>
  </si>
  <si>
    <t>Line 1. Cash Compensation (Box 1)</t>
  </si>
  <si>
    <t>Line 3. Salary/Wage Reduction  (Box 3)</t>
  </si>
  <si>
    <t>Line 10. Payroll Costs</t>
  </si>
  <si>
    <t>FTE Reduction Calculation</t>
  </si>
  <si>
    <t>Line 12. Total Average FTE</t>
  </si>
  <si>
    <t>Line 13. FTE Reduction Quotient or 1.0 if Safe Harbor</t>
  </si>
  <si>
    <t>Line 11. Average FTE for chosen reference period</t>
  </si>
  <si>
    <t xml:space="preserve"> 
Salary/Wage 
Safe Harbor Met?</t>
  </si>
  <si>
    <t>Line 2. Average FTE (Box 2)</t>
  </si>
  <si>
    <t>SCHEDULE A SALARY/WAGES CALCULATIONS</t>
  </si>
  <si>
    <t>SCHEDULE A FTE CALCULATIONS</t>
  </si>
  <si>
    <r>
      <rPr>
        <b/>
        <sz val="11"/>
        <color theme="1"/>
        <rFont val="Calibri"/>
        <family val="2"/>
        <scheme val="minor"/>
      </rPr>
      <t>Employee Identifer</t>
    </r>
    <r>
      <rPr>
        <sz val="11"/>
        <color theme="1"/>
        <rFont val="Calibri"/>
        <family val="2"/>
        <scheme val="minor"/>
      </rPr>
      <t xml:space="preserve"> 
(last 4 digits of SSN)</t>
    </r>
  </si>
  <si>
    <t>LOAN FORGIVENESS APPLICATION CALCULATIONS</t>
  </si>
  <si>
    <t>Payroll and Nonpayroll Costs</t>
  </si>
  <si>
    <t>Line 1. Payroll Costs (Sch A Line 10)</t>
  </si>
  <si>
    <t>Line 2. Business Mortgage Interest Payments</t>
  </si>
  <si>
    <t>Line 3. Business Rent or Lease Payments</t>
  </si>
  <si>
    <t>Line 4. Business Utility Payments</t>
  </si>
  <si>
    <t>Adjustments for FTE and Salary/Wage Reduction</t>
  </si>
  <si>
    <t>Line 5. Total Salary/Wage Reduction (Sch A Line 3)</t>
  </si>
  <si>
    <t>Line 6. Add Line 1-4, subtract Line 5</t>
  </si>
  <si>
    <t>Line 7. Reduction Quotient (Sch A Line 13)</t>
  </si>
  <si>
    <t>Potential Forgiveness Amount</t>
  </si>
  <si>
    <t xml:space="preserve">Line 8.  Modified Total </t>
  </si>
  <si>
    <t>Line 9. PPP Loan Amount</t>
  </si>
  <si>
    <t>Line 10. Payroll Cost 75% requirement</t>
  </si>
  <si>
    <t>Forgiveness Amount</t>
  </si>
  <si>
    <t>Line 11. Forgiveness Amount (lesser of Lines 8,9,10)</t>
  </si>
  <si>
    <t>FTE Exceptions</t>
  </si>
  <si>
    <t>Sch A Line 9</t>
  </si>
  <si>
    <t>Sch A Line 7</t>
  </si>
  <si>
    <t>Sch A Line 6</t>
  </si>
  <si>
    <t>Sch A Line 8</t>
  </si>
  <si>
    <t>Compare to Sch A Table 1 Box 1</t>
  </si>
  <si>
    <t>Utilities (include phone, internet, travel)</t>
  </si>
  <si>
    <t>PPP Loan App Line 4</t>
  </si>
  <si>
    <t>PPP Loan App Line 2</t>
  </si>
  <si>
    <t>PPP Loan App Line 3</t>
  </si>
  <si>
    <t>PPP FORGIVENESS CALCULATION MODEL</t>
  </si>
  <si>
    <t xml:space="preserve">Disclaimer: </t>
  </si>
  <si>
    <t>End of Covered Period</t>
  </si>
  <si>
    <t>8 Week Period</t>
  </si>
  <si>
    <t>Feb 15 to Apr 26, 2020</t>
  </si>
  <si>
    <t>Range: 8 Week Period</t>
  </si>
  <si>
    <t xml:space="preserve">Range: Jan 1 to Mar 31, 2020 </t>
  </si>
  <si>
    <t xml:space="preserve">
Average Hours/Week </t>
  </si>
  <si>
    <t xml:space="preserve">
Average Annual Salary or Hourly Wage RATE</t>
  </si>
  <si>
    <r>
      <t xml:space="preserve"> 
Average Hours Worked Per Week for </t>
    </r>
    <r>
      <rPr>
        <b/>
        <u/>
        <sz val="11"/>
        <color theme="1"/>
        <rFont val="Calibri"/>
        <family val="2"/>
        <scheme val="minor"/>
      </rPr>
      <t>Hourly Workers Only</t>
    </r>
    <r>
      <rPr>
        <b/>
        <sz val="11"/>
        <color theme="1"/>
        <rFont val="Calibri"/>
        <family val="2"/>
        <scheme val="minor"/>
      </rPr>
      <t xml:space="preserve"> </t>
    </r>
  </si>
  <si>
    <r>
      <rPr>
        <b/>
        <u/>
        <sz val="11"/>
        <color theme="1"/>
        <rFont val="Calibri"/>
        <family val="2"/>
        <scheme val="minor"/>
      </rPr>
      <t xml:space="preserve">
</t>
    </r>
    <r>
      <rPr>
        <b/>
        <sz val="11"/>
        <color theme="1"/>
        <rFont val="Calibri"/>
        <family val="2"/>
        <scheme val="minor"/>
      </rPr>
      <t xml:space="preserve">
 Annual Salary or Hourly Wage RATE</t>
    </r>
  </si>
  <si>
    <t xml:space="preserve">
Hours per Week</t>
  </si>
  <si>
    <t xml:space="preserve">
Average Hours per Week </t>
  </si>
  <si>
    <t xml:space="preserve">
Average Annual Salary or Hourly Wage RATE </t>
  </si>
  <si>
    <t xml:space="preserve">Average Hours/Week </t>
  </si>
  <si>
    <r>
      <t xml:space="preserve">Employee Name 
</t>
    </r>
    <r>
      <rPr>
        <sz val="11"/>
        <color theme="1"/>
        <rFont val="Calibri"/>
        <family val="2"/>
        <scheme val="minor"/>
      </rPr>
      <t>(List only if less than or equal to $15,385 cash comp for 8 week period)</t>
    </r>
  </si>
  <si>
    <t>Covered Period Start Date</t>
  </si>
  <si>
    <t>Date of PPP funds deposited into bank account</t>
  </si>
  <si>
    <t>or Alternative Covered Period Start Date</t>
  </si>
  <si>
    <t>If biweekly or more frequent pay period, enter first pay period start date after funds deposited</t>
  </si>
  <si>
    <t>8-Week Cash Compensation</t>
  </si>
  <si>
    <t>Employee Name 
(Do not Include Owner's Compensation)</t>
  </si>
  <si>
    <t>Owner Name</t>
  </si>
  <si>
    <t>Table 2 Highly Paid Employee Compensation (Employees more than $15,385 for 8 week period)</t>
  </si>
  <si>
    <t xml:space="preserve">WEEKS ENDING </t>
  </si>
  <si>
    <t>Total Employee Cash Compensation</t>
  </si>
  <si>
    <t xml:space="preserve">Owner's/Partner's Compensation </t>
  </si>
  <si>
    <t>State Unemployment Tax Incured</t>
  </si>
  <si>
    <t>Table for Owner/Partner Compensation (Payroll and/or Average Net Income Paid to Owners)</t>
  </si>
  <si>
    <t>Step 3c</t>
  </si>
  <si>
    <t>Step 1a</t>
  </si>
  <si>
    <t>Step 1b</t>
  </si>
  <si>
    <t>Step 2a</t>
  </si>
  <si>
    <t>Step 2b</t>
  </si>
  <si>
    <t>Step 2c</t>
  </si>
  <si>
    <t>Step 3a</t>
  </si>
  <si>
    <t>Step 3b</t>
  </si>
  <si>
    <t>Step 3d</t>
  </si>
  <si>
    <t>Step 3e</t>
  </si>
  <si>
    <r>
      <t xml:space="preserve">
Salaried Employee Compensation Reductiom 
</t>
    </r>
    <r>
      <rPr>
        <sz val="11"/>
        <color theme="1"/>
        <rFont val="Calibri"/>
        <family val="2"/>
        <scheme val="minor"/>
      </rPr>
      <t xml:space="preserve">(If Safe Harbor=NO) </t>
    </r>
  </si>
  <si>
    <r>
      <t xml:space="preserve">
Hourly Employee Compensation Reductiom 
</t>
    </r>
    <r>
      <rPr>
        <sz val="11"/>
        <color theme="1"/>
        <rFont val="Calibri"/>
        <family val="2"/>
        <scheme val="minor"/>
      </rPr>
      <t xml:space="preserve">(If Safe Harbor=NO) </t>
    </r>
  </si>
  <si>
    <r>
      <t xml:space="preserve">
Difference from 8 week period
Step 3a - Step 1a
</t>
    </r>
    <r>
      <rPr>
        <sz val="11"/>
        <color theme="1"/>
        <rFont val="Calibri"/>
        <family val="2"/>
        <scheme val="minor"/>
      </rPr>
      <t>(If Safe Harbor=NO)</t>
    </r>
  </si>
  <si>
    <r>
      <t xml:space="preserve">
75% of  Step 1b
</t>
    </r>
    <r>
      <rPr>
        <sz val="11"/>
        <color theme="1"/>
        <rFont val="Calibri"/>
        <family val="2"/>
        <scheme val="minor"/>
      </rPr>
      <t>(If Safe Harbor=NO)</t>
    </r>
  </si>
  <si>
    <r>
      <t xml:space="preserve">
Cash Salary/Wage Reduction Rate
</t>
    </r>
    <r>
      <rPr>
        <sz val="11"/>
        <color theme="1"/>
        <rFont val="Calibri"/>
        <family val="2"/>
        <scheme val="minor"/>
      </rPr>
      <t>(if less than 75%)</t>
    </r>
  </si>
  <si>
    <t xml:space="preserve"> For Pay Period that includes 
Feb 15, 2020</t>
  </si>
  <si>
    <t xml:space="preserve"> For Pay Period that includes 
June 30, 2020</t>
  </si>
  <si>
    <t>PPP Application
Chosen Period</t>
  </si>
  <si>
    <t xml:space="preserve">Jan 1 to 
Mar 31, 2020 </t>
  </si>
  <si>
    <t xml:space="preserve"> Feb 15 to 
Apr 26, 2020</t>
  </si>
  <si>
    <t>DATA ENTRY WORKSHEET</t>
  </si>
  <si>
    <t>FTE REDUCTION EXCEPTIONS</t>
  </si>
  <si>
    <t xml:space="preserve">
Average FTE </t>
  </si>
  <si>
    <t xml:space="preserve">Employees </t>
  </si>
  <si>
    <t>Feb 15 to Apr 26,2020</t>
  </si>
  <si>
    <t>8 Weeks</t>
  </si>
  <si>
    <t>Hours per Week</t>
  </si>
  <si>
    <r>
      <rPr>
        <b/>
        <u/>
        <sz val="11"/>
        <rFont val="Calibri"/>
        <family val="2"/>
        <scheme val="minor"/>
      </rPr>
      <t xml:space="preserve">
</t>
    </r>
    <r>
      <rPr>
        <b/>
        <sz val="11"/>
        <rFont val="Calibri"/>
        <family val="2"/>
        <scheme val="minor"/>
      </rPr>
      <t>FTEs</t>
    </r>
  </si>
  <si>
    <r>
      <rPr>
        <b/>
        <u/>
        <sz val="11"/>
        <rFont val="Calibri"/>
        <family val="2"/>
        <scheme val="minor"/>
      </rPr>
      <t xml:space="preserve">
</t>
    </r>
    <r>
      <rPr>
        <b/>
        <sz val="11"/>
        <rFont val="Calibri"/>
        <family val="2"/>
        <scheme val="minor"/>
      </rPr>
      <t>Safe Harbor Met?</t>
    </r>
  </si>
  <si>
    <t xml:space="preserve">
WAGE REDUCTION</t>
  </si>
  <si>
    <t>FTE Safe Harbor
Step 1</t>
  </si>
  <si>
    <t>FTE Safe Harbor
Step 2</t>
  </si>
  <si>
    <t>PPP App Chosen Period</t>
  </si>
  <si>
    <t>Sch A Table 1
Box 4</t>
  </si>
  <si>
    <t xml:space="preserve">Step 1c </t>
  </si>
  <si>
    <t>SCHEDULE A - TABLES 1, 2 and Owner/Partner</t>
  </si>
  <si>
    <t xml:space="preserve">Table 1 </t>
  </si>
  <si>
    <t>Employee's Name</t>
  </si>
  <si>
    <r>
      <rPr>
        <b/>
        <sz val="11"/>
        <color theme="1"/>
        <rFont val="Calibri"/>
        <family val="2"/>
        <scheme val="minor"/>
      </rPr>
      <t>Employee Identifer</t>
    </r>
    <r>
      <rPr>
        <sz val="11"/>
        <color theme="1"/>
        <rFont val="Calibri"/>
        <family val="2"/>
        <scheme val="minor"/>
      </rPr>
      <t xml:space="preserve"> </t>
    </r>
  </si>
  <si>
    <t xml:space="preserve">Average FTE </t>
  </si>
  <si>
    <t>Salary/Hourly Wage Reduction</t>
  </si>
  <si>
    <t xml:space="preserve">Table for Owner/Partner Compensation </t>
  </si>
  <si>
    <t>FTE Safe Harbor
Step 3</t>
  </si>
  <si>
    <r>
      <rPr>
        <b/>
        <u/>
        <sz val="11"/>
        <rFont val="Calibri"/>
        <family val="2"/>
        <scheme val="minor"/>
      </rPr>
      <t xml:space="preserve">
</t>
    </r>
    <r>
      <rPr>
        <b/>
        <sz val="11"/>
        <rFont val="Calibri"/>
        <family val="2"/>
        <scheme val="minor"/>
      </rPr>
      <t xml:space="preserve">Average FTEs </t>
    </r>
  </si>
  <si>
    <r>
      <t xml:space="preserve">Actual % of Full Time
</t>
    </r>
    <r>
      <rPr>
        <sz val="11"/>
        <color theme="1"/>
        <rFont val="Calibri"/>
        <family val="2"/>
        <scheme val="minor"/>
      </rPr>
      <t>(i.e. 30 hours = 
0.75 FTE)</t>
    </r>
  </si>
  <si>
    <t>CHOOSE PART-TIME FTE 
CALCULATION METHOD</t>
  </si>
  <si>
    <r>
      <t xml:space="preserve">FTE Calculation Election 
</t>
    </r>
    <r>
      <rPr>
        <sz val="11"/>
        <color theme="1"/>
        <rFont val="Calibri"/>
        <family val="2"/>
        <scheme val="minor"/>
      </rPr>
      <t>(enter "Y" for chosen method)</t>
    </r>
  </si>
  <si>
    <t>Enter Data Only into Shaded Cells</t>
  </si>
  <si>
    <r>
      <rPr>
        <b/>
        <sz val="11"/>
        <color rgb="FF0070C0"/>
        <rFont val="Calibri"/>
        <family val="2"/>
        <scheme val="minor"/>
      </rPr>
      <t>FTE REDUCTION EXCEPTIONS*</t>
    </r>
    <r>
      <rPr>
        <b/>
        <sz val="11"/>
        <color theme="1"/>
        <rFont val="Calibri"/>
        <family val="2"/>
        <scheme val="minor"/>
      </rPr>
      <t xml:space="preserve">
(If Exception 
Enter "X") </t>
    </r>
  </si>
  <si>
    <t>*FTE REDUCTION EXCEPTION DESCRIPTION</t>
  </si>
  <si>
    <t>This PPP Foregiveness Calculation Model (Model) was created by the Salt Lake Small Business Development Center (Salt Lake SBDC) solely for the purpose of assisting small business in filling out their US SBA Paycheck Protection Program Loan Forgiveness Application.  The Salt Lake SBDC makes no warranties, express or implied, or representation as to the accuracy, completeness or timeliness of this Model, and cannot be held liable for any claims or damages that result from reliance on this Model.  We suggest that you consult with a CPA prior to submitting your PPP Loan Foregiveness Application to your financial institution.</t>
  </si>
  <si>
    <t xml:space="preserve">
 Compensation Paid </t>
  </si>
  <si>
    <t>Total Hours</t>
  </si>
  <si>
    <t>Employees</t>
  </si>
  <si>
    <t>Average Hours Worked Per Week</t>
  </si>
  <si>
    <t>FTE CALCULATIONS FOR 8-WEEK PERIOD</t>
  </si>
  <si>
    <t>Averages Hours Per Week</t>
  </si>
  <si>
    <t>Average FTE</t>
  </si>
  <si>
    <t>Total Costs</t>
  </si>
  <si>
    <t xml:space="preserve">Line 9.  Paid to owners and partners </t>
  </si>
  <si>
    <t>Total Highly Paid Employer Compensation</t>
  </si>
  <si>
    <t>Owner/Partner Compensation</t>
  </si>
  <si>
    <t>Other Payroll Costs</t>
  </si>
  <si>
    <r>
      <rPr>
        <b/>
        <sz val="11"/>
        <color theme="1"/>
        <rFont val="Calibri"/>
        <family val="2"/>
        <scheme val="minor"/>
      </rPr>
      <t xml:space="preserve">Highly Paid Employee Compensation </t>
    </r>
    <r>
      <rPr>
        <sz val="11"/>
        <color theme="1"/>
        <rFont val="Calibri"/>
        <family val="2"/>
        <scheme val="minor"/>
      </rPr>
      <t>(not to exceed $15,385 for 8-wk period)</t>
    </r>
  </si>
  <si>
    <t>PPP LOAN FORGIVENESS 8-WEEK COST TRACKING</t>
  </si>
  <si>
    <r>
      <rPr>
        <b/>
        <sz val="11"/>
        <color theme="1"/>
        <rFont val="Calibri"/>
        <family val="2"/>
        <scheme val="minor"/>
      </rPr>
      <t>Employee Compensation</t>
    </r>
    <r>
      <rPr>
        <sz val="11"/>
        <color theme="1"/>
        <rFont val="Calibri"/>
        <family val="2"/>
        <scheme val="minor"/>
      </rPr>
      <t xml:space="preserve"> (not including highly paid employees)</t>
    </r>
  </si>
  <si>
    <t>Average Weekly Compensation</t>
  </si>
  <si>
    <t>"Salaried" or "Hourly" Employee</t>
  </si>
  <si>
    <t>FTE REDUCTION EXCEPTIONS*</t>
  </si>
  <si>
    <t>Otis Owner</t>
  </si>
  <si>
    <t>Helen Have</t>
  </si>
  <si>
    <t>Highly Compensated FTEs</t>
  </si>
  <si>
    <r>
      <t xml:space="preserve">Average FTE 
</t>
    </r>
    <r>
      <rPr>
        <sz val="11"/>
        <color theme="1"/>
        <rFont val="Calibri"/>
        <family val="2"/>
        <scheme val="minor"/>
      </rPr>
      <t>for Chosen Period</t>
    </r>
  </si>
  <si>
    <r>
      <t xml:space="preserve">Average FTE for 8 Week Period
</t>
    </r>
    <r>
      <rPr>
        <sz val="11"/>
        <color theme="1"/>
        <rFont val="Calibri"/>
        <family val="2"/>
        <scheme val="minor"/>
      </rPr>
      <t>(enter 1 or less)</t>
    </r>
  </si>
  <si>
    <t>Total Chosen Period FTEs</t>
  </si>
  <si>
    <t>Instructions</t>
  </si>
  <si>
    <t>1. Only enter Data in the 3 Yellow-tabbed worksheets</t>
  </si>
  <si>
    <t xml:space="preserve">For Additional Questions or to meet with an SBDC Advisor, go to www.utahsbdc.org </t>
  </si>
  <si>
    <t xml:space="preserve">Enter "X" in the respective employee cell ONLY if the employee is not employed with your company as of the end of the 8-week period AND no replacement was hired AND:
  1. you made a good-faith, written offer to rehire the employee which was rejected by the employee, AND
  2. during the 8-week period, the employee:
     a) was fired for cause, or
     b) voluntarily resigned, or
     c) voluntarily requested reduction in hours and received a reduction in hours.
</t>
  </si>
  <si>
    <t>2. Enter Data only in Green-shaded cells</t>
  </si>
  <si>
    <t>3. Do not enter any Data in Blue and Green tabbed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</si>
</sst>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 #,##0.0_);_(* \(#,##0.0\);_(* &quot;-&quot;??_);_(@_)"/>
    <numFmt numFmtId="166" formatCode="_(* #,##0.0_);_(* \(#,##0.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rgb="FF0070C0"/>
      <name val="Calibri"/>
      <family val="2"/>
      <scheme val="minor"/>
    </font>
    <font>
      <b/>
      <sz val="12"/>
      <color theme="1"/>
      <name val="Calibri"/>
      <family val="2"/>
      <scheme val="minor"/>
    </font>
    <font>
      <b/>
      <sz val="11"/>
      <name val="Calibri"/>
      <family val="2"/>
      <scheme val="minor"/>
    </font>
    <font>
      <i/>
      <sz val="11"/>
      <color theme="1"/>
      <name val="Calibri"/>
      <family val="2"/>
      <scheme val="minor"/>
    </font>
    <font>
      <sz val="11"/>
      <name val="Calibri"/>
      <family val="2"/>
      <scheme val="minor"/>
    </font>
    <font>
      <b/>
      <u/>
      <sz val="11"/>
      <color theme="1"/>
      <name val="Calibri"/>
      <family val="2"/>
      <scheme val="minor"/>
    </font>
    <font>
      <b/>
      <sz val="14"/>
      <name val="Calibri"/>
      <family val="2"/>
      <scheme val="minor"/>
    </font>
    <font>
      <b/>
      <u/>
      <sz val="11"/>
      <name val="Calibri"/>
      <family val="2"/>
      <scheme val="minor"/>
    </font>
    <font>
      <b/>
      <sz val="12"/>
      <color rgb="FFFF0000"/>
      <name val="Calibri"/>
      <family val="2"/>
      <scheme val="minor"/>
    </font>
    <font>
      <b/>
      <u/>
      <sz val="12"/>
      <color theme="1"/>
      <name val="Calibri"/>
      <family val="2"/>
      <scheme val="minor"/>
    </font>
    <font>
      <sz val="12"/>
      <color theme="1"/>
      <name val="Calibri"/>
      <family val="2"/>
      <scheme val="minor"/>
    </font>
    <font>
      <sz val="12"/>
      <color theme="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70C0"/>
        <bgColor indexed="64"/>
      </patternFill>
    </fill>
    <fill>
      <patternFill patternType="solid">
        <fgColor theme="9"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14">
    <xf numFmtId="0" fontId="0" fillId="0" borderId="0" xfId="0"/>
    <xf numFmtId="0" fontId="2" fillId="0" borderId="0" xfId="0" applyFont="1"/>
    <xf numFmtId="0" fontId="2" fillId="0" borderId="0" xfId="0" applyFont="1" applyAlignment="1">
      <alignment horizontal="center" wrapText="1"/>
    </xf>
    <xf numFmtId="9" fontId="0" fillId="0" borderId="0" xfId="3" applyFont="1"/>
    <xf numFmtId="44" fontId="0" fillId="0" borderId="9" xfId="2" applyFont="1" applyBorder="1"/>
    <xf numFmtId="0" fontId="3" fillId="0" borderId="0" xfId="0" applyFont="1"/>
    <xf numFmtId="44" fontId="0" fillId="0" borderId="18" xfId="2" applyFont="1" applyBorder="1"/>
    <xf numFmtId="44" fontId="2" fillId="0" borderId="19" xfId="2" applyFont="1" applyBorder="1"/>
    <xf numFmtId="44" fontId="2" fillId="0" borderId="2" xfId="0" applyNumberFormat="1" applyFont="1" applyBorder="1"/>
    <xf numFmtId="0" fontId="7" fillId="0" borderId="0" xfId="0" applyFont="1"/>
    <xf numFmtId="0" fontId="0" fillId="0" borderId="0" xfId="0" applyAlignment="1">
      <alignment wrapText="1"/>
    </xf>
    <xf numFmtId="0" fontId="0" fillId="0" borderId="0" xfId="0" applyAlignment="1">
      <alignment horizontal="center" wrapText="1"/>
    </xf>
    <xf numFmtId="44" fontId="0" fillId="0" borderId="1" xfId="2" applyFont="1" applyBorder="1"/>
    <xf numFmtId="43" fontId="0" fillId="0" borderId="1" xfId="1" applyFont="1" applyBorder="1"/>
    <xf numFmtId="0" fontId="2" fillId="0" borderId="0" xfId="0" applyFont="1" applyBorder="1" applyAlignment="1">
      <alignment horizontal="center"/>
    </xf>
    <xf numFmtId="0" fontId="2" fillId="0" borderId="0" xfId="0" applyFont="1" applyBorder="1" applyAlignment="1"/>
    <xf numFmtId="44" fontId="8" fillId="2" borderId="1" xfId="2" applyFont="1" applyFill="1" applyBorder="1"/>
    <xf numFmtId="0" fontId="2" fillId="0" borderId="4" xfId="0" applyFont="1" applyBorder="1" applyAlignment="1">
      <alignment horizontal="center" wrapText="1"/>
    </xf>
    <xf numFmtId="44" fontId="8" fillId="2" borderId="8" xfId="2" applyFont="1" applyFill="1" applyBorder="1"/>
    <xf numFmtId="0" fontId="2" fillId="0" borderId="20" xfId="0" applyFont="1" applyBorder="1" applyAlignment="1">
      <alignment horizontal="center" wrapText="1"/>
    </xf>
    <xf numFmtId="0" fontId="2" fillId="0" borderId="0" xfId="0" applyFont="1" applyAlignment="1">
      <alignment wrapText="1"/>
    </xf>
    <xf numFmtId="0" fontId="0" fillId="0" borderId="4" xfId="0" applyBorder="1" applyAlignment="1">
      <alignment horizontal="center" wrapText="1"/>
    </xf>
    <xf numFmtId="0" fontId="2" fillId="0" borderId="16" xfId="0" applyFont="1" applyBorder="1" applyAlignment="1">
      <alignment horizontal="center" wrapText="1"/>
    </xf>
    <xf numFmtId="44" fontId="8" fillId="2" borderId="23" xfId="2" applyFont="1" applyFill="1" applyBorder="1"/>
    <xf numFmtId="0" fontId="2" fillId="0" borderId="30" xfId="0" applyFont="1" applyBorder="1" applyAlignment="1">
      <alignment horizontal="center" wrapText="1"/>
    </xf>
    <xf numFmtId="44" fontId="8" fillId="0" borderId="1" xfId="2" applyFont="1" applyFill="1" applyBorder="1" applyAlignment="1">
      <alignment horizontal="center"/>
    </xf>
    <xf numFmtId="44" fontId="0" fillId="0" borderId="8" xfId="2" applyFont="1" applyFill="1" applyBorder="1" applyAlignment="1">
      <alignment horizontal="center"/>
    </xf>
    <xf numFmtId="44" fontId="8" fillId="2" borderId="15" xfId="2" applyFont="1" applyFill="1" applyBorder="1"/>
    <xf numFmtId="0" fontId="0" fillId="0" borderId="0" xfId="0" applyFill="1"/>
    <xf numFmtId="0" fontId="0" fillId="0" borderId="0" xfId="0" applyFill="1" applyBorder="1"/>
    <xf numFmtId="0" fontId="2" fillId="0" borderId="0" xfId="0" applyFont="1" applyAlignment="1">
      <alignment horizontal="right"/>
    </xf>
    <xf numFmtId="0" fontId="0" fillId="2" borderId="41" xfId="0" applyFill="1" applyBorder="1" applyAlignment="1">
      <alignment horizontal="left"/>
    </xf>
    <xf numFmtId="0" fontId="2" fillId="0" borderId="32" xfId="0" applyFont="1" applyBorder="1" applyAlignment="1">
      <alignment horizontal="center" wrapText="1"/>
    </xf>
    <xf numFmtId="43" fontId="0" fillId="2" borderId="49" xfId="1" applyFont="1" applyFill="1" applyBorder="1"/>
    <xf numFmtId="44" fontId="0" fillId="2" borderId="18" xfId="2" applyFont="1" applyFill="1" applyBorder="1"/>
    <xf numFmtId="0" fontId="0" fillId="0" borderId="0" xfId="0" applyBorder="1"/>
    <xf numFmtId="0" fontId="2" fillId="0" borderId="26" xfId="0" applyFont="1" applyBorder="1"/>
    <xf numFmtId="0" fontId="2" fillId="3" borderId="26" xfId="0" applyFont="1" applyFill="1" applyBorder="1"/>
    <xf numFmtId="44" fontId="2" fillId="0" borderId="35" xfId="2" applyFont="1" applyBorder="1"/>
    <xf numFmtId="44" fontId="2" fillId="0" borderId="27" xfId="2" applyFont="1" applyFill="1" applyBorder="1"/>
    <xf numFmtId="43" fontId="2" fillId="0" borderId="27" xfId="1" applyFont="1" applyBorder="1"/>
    <xf numFmtId="0" fontId="2" fillId="0" borderId="43" xfId="0" applyFont="1" applyBorder="1"/>
    <xf numFmtId="44" fontId="2" fillId="0" borderId="2" xfId="2" applyFont="1" applyBorder="1"/>
    <xf numFmtId="44" fontId="0" fillId="0" borderId="47" xfId="2" applyFont="1" applyFill="1" applyBorder="1"/>
    <xf numFmtId="44" fontId="0" fillId="3" borderId="10" xfId="2" applyFont="1" applyFill="1" applyBorder="1"/>
    <xf numFmtId="44" fontId="2" fillId="3" borderId="47" xfId="2" applyFont="1" applyFill="1" applyBorder="1"/>
    <xf numFmtId="44" fontId="0" fillId="3" borderId="47" xfId="2" applyFont="1" applyFill="1" applyBorder="1"/>
    <xf numFmtId="0" fontId="2" fillId="0" borderId="0" xfId="0" applyFont="1" applyAlignment="1">
      <alignment horizontal="left" indent="1"/>
    </xf>
    <xf numFmtId="44" fontId="6" fillId="2" borderId="1" xfId="2" applyFont="1" applyFill="1" applyBorder="1"/>
    <xf numFmtId="0" fontId="2" fillId="0" borderId="16" xfId="0" applyFont="1" applyBorder="1" applyAlignment="1">
      <alignment horizontal="center"/>
    </xf>
    <xf numFmtId="44" fontId="2" fillId="3" borderId="48" xfId="2" applyFont="1" applyFill="1" applyBorder="1" applyAlignment="1">
      <alignment horizontal="center"/>
    </xf>
    <xf numFmtId="0" fontId="0" fillId="0" borderId="0" xfId="0" applyAlignment="1">
      <alignment horizontal="right"/>
    </xf>
    <xf numFmtId="0" fontId="2" fillId="3" borderId="43" xfId="0" applyFont="1" applyFill="1" applyBorder="1"/>
    <xf numFmtId="14" fontId="6" fillId="2" borderId="1" xfId="0" applyNumberFormat="1" applyFont="1" applyFill="1" applyBorder="1" applyAlignment="1">
      <alignment horizontal="center"/>
    </xf>
    <xf numFmtId="0" fontId="0" fillId="0" borderId="0" xfId="0" applyFont="1" applyBorder="1"/>
    <xf numFmtId="0" fontId="2" fillId="0" borderId="0" xfId="0" applyFont="1" applyBorder="1" applyAlignment="1">
      <alignment horizontal="center" wrapText="1"/>
    </xf>
    <xf numFmtId="0" fontId="6" fillId="2" borderId="1" xfId="0" applyFont="1" applyFill="1" applyBorder="1" applyAlignment="1">
      <alignment horizontal="center" vertical="center"/>
    </xf>
    <xf numFmtId="0" fontId="0" fillId="0" borderId="0" xfId="0" applyAlignment="1">
      <alignment horizontal="center"/>
    </xf>
    <xf numFmtId="0" fontId="2" fillId="0" borderId="1"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44" fontId="0" fillId="2" borderId="8" xfId="2" applyFont="1" applyFill="1" applyBorder="1"/>
    <xf numFmtId="43" fontId="0" fillId="2" borderId="9" xfId="1" applyFont="1" applyFill="1" applyBorder="1"/>
    <xf numFmtId="165" fontId="0" fillId="2" borderId="9" xfId="1" applyNumberFormat="1" applyFont="1" applyFill="1" applyBorder="1"/>
    <xf numFmtId="0" fontId="2" fillId="0" borderId="18" xfId="0" applyFont="1" applyBorder="1" applyAlignment="1">
      <alignment horizontal="center" wrapText="1"/>
    </xf>
    <xf numFmtId="165" fontId="8" fillId="2" borderId="18" xfId="1" applyNumberFormat="1" applyFont="1" applyFill="1" applyBorder="1"/>
    <xf numFmtId="43" fontId="0" fillId="2" borderId="18" xfId="1" applyFont="1" applyFill="1" applyBorder="1" applyAlignment="1">
      <alignment horizontal="center"/>
    </xf>
    <xf numFmtId="0" fontId="0" fillId="0" borderId="5" xfId="0" applyBorder="1" applyAlignment="1">
      <alignment horizontal="center" wrapText="1"/>
    </xf>
    <xf numFmtId="0" fontId="0" fillId="0" borderId="0" xfId="0" applyAlignment="1">
      <alignment horizontal="left" indent="1"/>
    </xf>
    <xf numFmtId="0" fontId="0" fillId="0" borderId="0" xfId="0" applyFont="1" applyAlignment="1">
      <alignment horizontal="left" indent="1"/>
    </xf>
    <xf numFmtId="0" fontId="5" fillId="0" borderId="0" xfId="0" applyFont="1" applyBorder="1" applyAlignment="1"/>
    <xf numFmtId="0" fontId="0" fillId="0" borderId="0" xfId="0" applyAlignment="1">
      <alignment vertical="top" wrapText="1"/>
    </xf>
    <xf numFmtId="0" fontId="2" fillId="0" borderId="0" xfId="0" applyFont="1" applyFill="1" applyBorder="1" applyAlignment="1"/>
    <xf numFmtId="44" fontId="0" fillId="0" borderId="9" xfId="2" applyFont="1" applyFill="1" applyBorder="1" applyAlignment="1">
      <alignment horizontal="center"/>
    </xf>
    <xf numFmtId="44" fontId="0" fillId="0" borderId="54" xfId="0" applyNumberFormat="1" applyFill="1" applyBorder="1" applyAlignment="1">
      <alignment horizontal="center"/>
    </xf>
    <xf numFmtId="44" fontId="0" fillId="0" borderId="14" xfId="2" applyFont="1" applyFill="1" applyBorder="1" applyAlignment="1">
      <alignment horizontal="center"/>
    </xf>
    <xf numFmtId="44" fontId="0" fillId="0" borderId="12" xfId="2" applyFont="1" applyFill="1" applyBorder="1" applyAlignment="1">
      <alignment horizontal="center"/>
    </xf>
    <xf numFmtId="44" fontId="8" fillId="0" borderId="13" xfId="2" applyFont="1" applyFill="1" applyBorder="1" applyAlignment="1">
      <alignment horizontal="center"/>
    </xf>
    <xf numFmtId="44" fontId="6" fillId="0" borderId="18" xfId="2" applyFont="1" applyFill="1" applyBorder="1"/>
    <xf numFmtId="44" fontId="6" fillId="0" borderId="21" xfId="2" applyFont="1" applyFill="1" applyBorder="1"/>
    <xf numFmtId="0" fontId="10" fillId="0" borderId="0" xfId="0" applyFont="1"/>
    <xf numFmtId="0" fontId="8" fillId="0" borderId="0" xfId="0" applyFont="1"/>
    <xf numFmtId="0" fontId="6" fillId="0" borderId="0" xfId="0" applyFont="1" applyBorder="1" applyAlignment="1">
      <alignment horizontal="center"/>
    </xf>
    <xf numFmtId="0" fontId="8" fillId="0" borderId="0" xfId="0" applyFont="1" applyFill="1" applyBorder="1"/>
    <xf numFmtId="0" fontId="6" fillId="0" borderId="0" xfId="0" applyFont="1" applyFill="1" applyBorder="1" applyAlignment="1">
      <alignment horizontal="center"/>
    </xf>
    <xf numFmtId="0" fontId="8" fillId="0" borderId="0" xfId="0" applyFont="1" applyFill="1"/>
    <xf numFmtId="0" fontId="8" fillId="0" borderId="0" xfId="0" applyFont="1" applyAlignment="1">
      <alignment horizontal="center" wrapText="1"/>
    </xf>
    <xf numFmtId="0" fontId="6" fillId="0" borderId="0" xfId="0" applyFont="1" applyAlignment="1">
      <alignment horizontal="right"/>
    </xf>
    <xf numFmtId="44" fontId="8" fillId="0" borderId="0" xfId="2" applyFont="1" applyFill="1" applyBorder="1"/>
    <xf numFmtId="43" fontId="8" fillId="0" borderId="0" xfId="1" applyFont="1" applyFill="1" applyBorder="1"/>
    <xf numFmtId="43" fontId="8" fillId="0" borderId="8" xfId="1" applyFont="1" applyBorder="1" applyAlignment="1">
      <alignment horizontal="center"/>
    </xf>
    <xf numFmtId="43" fontId="6" fillId="0" borderId="6" xfId="1" applyFont="1" applyBorder="1"/>
    <xf numFmtId="43" fontId="6" fillId="0" borderId="37" xfId="1" applyFont="1" applyBorder="1"/>
    <xf numFmtId="43" fontId="6" fillId="0" borderId="7" xfId="1" applyFont="1" applyBorder="1"/>
    <xf numFmtId="0" fontId="6" fillId="0" borderId="19" xfId="0" applyFont="1" applyBorder="1"/>
    <xf numFmtId="43" fontId="8" fillId="0" borderId="8" xfId="1" applyFont="1" applyBorder="1" applyAlignment="1">
      <alignment horizontal="center" wrapText="1"/>
    </xf>
    <xf numFmtId="164" fontId="8" fillId="0" borderId="8" xfId="1" applyNumberFormat="1" applyFont="1" applyBorder="1"/>
    <xf numFmtId="0" fontId="2" fillId="0" borderId="0" xfId="0" applyFont="1" applyAlignment="1">
      <alignment vertical="center"/>
    </xf>
    <xf numFmtId="44" fontId="8" fillId="0" borderId="3" xfId="2" applyFont="1" applyFill="1" applyBorder="1" applyAlignment="1">
      <alignment horizontal="center"/>
    </xf>
    <xf numFmtId="44" fontId="6" fillId="0" borderId="17" xfId="2" applyFont="1" applyFill="1" applyBorder="1"/>
    <xf numFmtId="44" fontId="0" fillId="0" borderId="51" xfId="2" applyFont="1" applyFill="1" applyBorder="1" applyAlignment="1">
      <alignment horizontal="center"/>
    </xf>
    <xf numFmtId="44" fontId="8" fillId="0" borderId="46" xfId="2" applyFont="1" applyFill="1" applyBorder="1"/>
    <xf numFmtId="44" fontId="8" fillId="0" borderId="9" xfId="2" applyFont="1" applyFill="1" applyBorder="1"/>
    <xf numFmtId="44" fontId="8" fillId="0" borderId="14" xfId="2" applyFont="1" applyFill="1" applyBorder="1"/>
    <xf numFmtId="44" fontId="0" fillId="0" borderId="11" xfId="2" applyFont="1" applyFill="1" applyBorder="1"/>
    <xf numFmtId="44" fontId="2" fillId="0" borderId="2" xfId="2" applyFont="1" applyFill="1" applyBorder="1"/>
    <xf numFmtId="43" fontId="6" fillId="0" borderId="39" xfId="1" applyFont="1" applyBorder="1"/>
    <xf numFmtId="43" fontId="6" fillId="0" borderId="29" xfId="1" applyFont="1" applyBorder="1"/>
    <xf numFmtId="43" fontId="8" fillId="0" borderId="51" xfId="1" applyFont="1" applyBorder="1" applyAlignment="1">
      <alignment horizontal="center"/>
    </xf>
    <xf numFmtId="43" fontId="8" fillId="0" borderId="46" xfId="1" applyFont="1" applyFill="1" applyBorder="1"/>
    <xf numFmtId="43" fontId="8" fillId="0" borderId="51" xfId="1" applyFont="1" applyBorder="1" applyAlignment="1">
      <alignment horizontal="center" wrapText="1"/>
    </xf>
    <xf numFmtId="43" fontId="8" fillId="0" borderId="55" xfId="1" applyFont="1" applyFill="1" applyBorder="1"/>
    <xf numFmtId="164" fontId="8" fillId="0" borderId="51" xfId="1" applyNumberFormat="1" applyFont="1" applyBorder="1"/>
    <xf numFmtId="43" fontId="6" fillId="0" borderId="50" xfId="1" applyFont="1" applyFill="1" applyBorder="1" applyAlignment="1">
      <alignment horizontal="center"/>
    </xf>
    <xf numFmtId="0" fontId="2" fillId="0" borderId="0" xfId="0" applyFont="1" applyFill="1" applyBorder="1" applyAlignment="1">
      <alignment wrapText="1"/>
    </xf>
    <xf numFmtId="0" fontId="2" fillId="0" borderId="16" xfId="0" applyFont="1" applyBorder="1" applyAlignment="1">
      <alignment horizontal="center" vertical="center" wrapText="1"/>
    </xf>
    <xf numFmtId="0" fontId="0" fillId="0" borderId="41" xfId="0" applyFill="1" applyBorder="1" applyAlignment="1">
      <alignment horizontal="center"/>
    </xf>
    <xf numFmtId="0" fontId="0" fillId="0" borderId="59" xfId="0" applyFill="1" applyBorder="1" applyAlignment="1">
      <alignment horizontal="center"/>
    </xf>
    <xf numFmtId="0" fontId="0" fillId="0" borderId="57" xfId="0" applyBorder="1" applyAlignment="1">
      <alignment horizontal="center"/>
    </xf>
    <xf numFmtId="43" fontId="0" fillId="2" borderId="21" xfId="1" applyFont="1" applyFill="1" applyBorder="1" applyAlignment="1">
      <alignment horizontal="center"/>
    </xf>
    <xf numFmtId="165" fontId="8" fillId="2" borderId="21" xfId="1" applyNumberFormat="1" applyFont="1" applyFill="1" applyBorder="1"/>
    <xf numFmtId="44" fontId="0" fillId="2" borderId="12" xfId="2" applyFont="1" applyFill="1" applyBorder="1"/>
    <xf numFmtId="43" fontId="0" fillId="2" borderId="14" xfId="1" applyFont="1" applyFill="1" applyBorder="1"/>
    <xf numFmtId="165" fontId="0" fillId="2" borderId="14" xfId="1" applyNumberFormat="1" applyFont="1" applyFill="1" applyBorder="1"/>
    <xf numFmtId="0" fontId="2" fillId="0" borderId="10" xfId="0" applyFont="1" applyBorder="1" applyAlignment="1">
      <alignment horizontal="right"/>
    </xf>
    <xf numFmtId="0" fontId="2" fillId="3" borderId="11" xfId="0" applyFont="1" applyFill="1" applyBorder="1"/>
    <xf numFmtId="43" fontId="2" fillId="3" borderId="2" xfId="1" applyFont="1" applyFill="1" applyBorder="1"/>
    <xf numFmtId="165" fontId="2" fillId="0" borderId="2" xfId="2" applyNumberFormat="1" applyFont="1" applyFill="1" applyBorder="1"/>
    <xf numFmtId="44" fontId="2" fillId="0" borderId="10" xfId="2" applyFont="1" applyFill="1" applyBorder="1"/>
    <xf numFmtId="165" fontId="2" fillId="0" borderId="47" xfId="0" applyNumberFormat="1" applyFont="1" applyFill="1" applyBorder="1"/>
    <xf numFmtId="44" fontId="2" fillId="3" borderId="11" xfId="2" applyFont="1" applyFill="1" applyBorder="1"/>
    <xf numFmtId="44" fontId="2" fillId="3" borderId="10" xfId="2" applyFont="1" applyFill="1" applyBorder="1"/>
    <xf numFmtId="43" fontId="2" fillId="0" borderId="11" xfId="0" applyNumberFormat="1" applyFont="1" applyFill="1" applyBorder="1"/>
    <xf numFmtId="14" fontId="6" fillId="0" borderId="1" xfId="0" applyNumberFormat="1" applyFont="1" applyFill="1" applyBorder="1" applyAlignment="1">
      <alignment horizontal="center"/>
    </xf>
    <xf numFmtId="44" fontId="2" fillId="3" borderId="10" xfId="2" applyFont="1" applyFill="1" applyBorder="1" applyAlignment="1">
      <alignment horizontal="center"/>
    </xf>
    <xf numFmtId="44" fontId="2" fillId="3" borderId="47" xfId="2" applyFont="1" applyFill="1" applyBorder="1" applyAlignment="1">
      <alignment horizontal="center"/>
    </xf>
    <xf numFmtId="44" fontId="2" fillId="3" borderId="22" xfId="2" applyFont="1" applyFill="1" applyBorder="1" applyAlignment="1">
      <alignment horizontal="center"/>
    </xf>
    <xf numFmtId="44" fontId="2" fillId="3" borderId="2" xfId="2" applyFont="1" applyFill="1" applyBorder="1" applyAlignment="1">
      <alignment horizontal="center"/>
    </xf>
    <xf numFmtId="0" fontId="0" fillId="0" borderId="8" xfId="0" applyFill="1" applyBorder="1" applyAlignment="1">
      <alignment horizontal="center"/>
    </xf>
    <xf numFmtId="0" fontId="0" fillId="0" borderId="51" xfId="0" applyFill="1" applyBorder="1" applyAlignment="1">
      <alignment horizontal="center"/>
    </xf>
    <xf numFmtId="44" fontId="0" fillId="0" borderId="3" xfId="2" applyFont="1" applyBorder="1"/>
    <xf numFmtId="43" fontId="0" fillId="0" borderId="3" xfId="1" applyFont="1" applyBorder="1"/>
    <xf numFmtId="44" fontId="0" fillId="0" borderId="46" xfId="2" applyFont="1" applyBorder="1"/>
    <xf numFmtId="0" fontId="0" fillId="0" borderId="41" xfId="0" applyFill="1" applyBorder="1" applyAlignment="1">
      <alignment horizontal="left"/>
    </xf>
    <xf numFmtId="44" fontId="0" fillId="0" borderId="41" xfId="2" applyFont="1" applyFill="1" applyBorder="1" applyAlignment="1">
      <alignment horizontal="center"/>
    </xf>
    <xf numFmtId="43" fontId="0" fillId="0" borderId="18" xfId="1" applyFont="1" applyFill="1" applyBorder="1" applyAlignment="1">
      <alignment horizontal="center"/>
    </xf>
    <xf numFmtId="43" fontId="0" fillId="0" borderId="19" xfId="1" applyFont="1" applyBorder="1"/>
    <xf numFmtId="0" fontId="0" fillId="0" borderId="58" xfId="0" applyFill="1" applyBorder="1" applyAlignment="1">
      <alignment horizontal="left"/>
    </xf>
    <xf numFmtId="0" fontId="0" fillId="0" borderId="58" xfId="0" applyFill="1" applyBorder="1" applyAlignment="1">
      <alignment horizontal="center"/>
    </xf>
    <xf numFmtId="44" fontId="0" fillId="0" borderId="58" xfId="2" applyFont="1" applyFill="1" applyBorder="1" applyAlignment="1">
      <alignment horizontal="center"/>
    </xf>
    <xf numFmtId="43" fontId="0" fillId="0" borderId="17" xfId="1" applyFont="1" applyFill="1" applyBorder="1" applyAlignment="1">
      <alignment horizontal="center"/>
    </xf>
    <xf numFmtId="0" fontId="0" fillId="0" borderId="12" xfId="0" applyFill="1" applyBorder="1" applyAlignment="1">
      <alignment horizontal="center"/>
    </xf>
    <xf numFmtId="44" fontId="0" fillId="0" borderId="13" xfId="2" applyFont="1" applyBorder="1"/>
    <xf numFmtId="43" fontId="0" fillId="0" borderId="13" xfId="1" applyFont="1" applyBorder="1"/>
    <xf numFmtId="44" fontId="0" fillId="0" borderId="14" xfId="2" applyFont="1" applyBorder="1"/>
    <xf numFmtId="0" fontId="0" fillId="0" borderId="43" xfId="0" applyFill="1" applyBorder="1"/>
    <xf numFmtId="0" fontId="0" fillId="3" borderId="10" xfId="0" applyFill="1" applyBorder="1"/>
    <xf numFmtId="43" fontId="0" fillId="0" borderId="47" xfId="1" applyFont="1" applyBorder="1"/>
    <xf numFmtId="44" fontId="0" fillId="3" borderId="11" xfId="2" applyFont="1" applyFill="1" applyBorder="1"/>
    <xf numFmtId="0" fontId="0" fillId="0" borderId="59" xfId="0" applyFill="1" applyBorder="1" applyAlignment="1">
      <alignment horizontal="left"/>
    </xf>
    <xf numFmtId="44" fontId="0" fillId="0" borderId="59" xfId="2" applyFont="1" applyFill="1" applyBorder="1" applyAlignment="1">
      <alignment horizontal="center"/>
    </xf>
    <xf numFmtId="43" fontId="0" fillId="0" borderId="21" xfId="1" applyFont="1" applyFill="1" applyBorder="1" applyAlignment="1">
      <alignment horizontal="center"/>
    </xf>
    <xf numFmtId="0" fontId="0" fillId="0" borderId="30" xfId="0" applyFill="1" applyBorder="1" applyAlignment="1">
      <alignment horizontal="left"/>
    </xf>
    <xf numFmtId="0" fontId="0" fillId="0" borderId="30" xfId="0" applyFill="1" applyBorder="1" applyAlignment="1">
      <alignment horizontal="center"/>
    </xf>
    <xf numFmtId="44" fontId="0" fillId="0" borderId="20" xfId="2" applyFont="1" applyFill="1" applyBorder="1" applyAlignment="1">
      <alignment horizontal="left"/>
    </xf>
    <xf numFmtId="44" fontId="0" fillId="0" borderId="18" xfId="2" applyFont="1" applyFill="1" applyBorder="1" applyAlignment="1">
      <alignment horizontal="left"/>
    </xf>
    <xf numFmtId="0" fontId="0" fillId="0" borderId="42" xfId="0" applyFill="1" applyBorder="1" applyAlignment="1">
      <alignment horizontal="left"/>
    </xf>
    <xf numFmtId="0" fontId="0" fillId="0" borderId="42" xfId="0" applyFill="1" applyBorder="1" applyAlignment="1">
      <alignment horizontal="center"/>
    </xf>
    <xf numFmtId="44" fontId="0" fillId="0" borderId="19" xfId="2" applyFont="1" applyFill="1" applyBorder="1" applyAlignment="1">
      <alignment horizontal="left"/>
    </xf>
    <xf numFmtId="43" fontId="8" fillId="0" borderId="51" xfId="1" applyFont="1" applyBorder="1"/>
    <xf numFmtId="43" fontId="6" fillId="0" borderId="2" xfId="1" applyFont="1" applyFill="1" applyBorder="1" applyAlignment="1">
      <alignment horizontal="center"/>
    </xf>
    <xf numFmtId="164" fontId="8" fillId="3" borderId="6" xfId="0" applyNumberFormat="1" applyFont="1" applyFill="1" applyBorder="1"/>
    <xf numFmtId="43" fontId="6" fillId="3" borderId="28" xfId="1" applyFont="1" applyFill="1" applyBorder="1"/>
    <xf numFmtId="43" fontId="8" fillId="3" borderId="6" xfId="0" applyNumberFormat="1" applyFont="1" applyFill="1" applyBorder="1"/>
    <xf numFmtId="0" fontId="8" fillId="0" borderId="41" xfId="0" applyFont="1" applyBorder="1" applyAlignment="1">
      <alignment horizontal="left" indent="1"/>
    </xf>
    <xf numFmtId="0" fontId="8" fillId="2" borderId="8" xfId="0" applyFont="1" applyFill="1" applyBorder="1" applyAlignment="1">
      <alignment horizontal="left" indent="1"/>
    </xf>
    <xf numFmtId="0" fontId="8" fillId="2" borderId="12" xfId="0" applyFont="1" applyFill="1" applyBorder="1" applyAlignment="1">
      <alignment horizontal="left" indent="1"/>
    </xf>
    <xf numFmtId="0" fontId="0" fillId="0" borderId="41" xfId="0" applyBorder="1" applyAlignment="1">
      <alignment horizontal="left" indent="1"/>
    </xf>
    <xf numFmtId="0" fontId="0" fillId="0" borderId="59" xfId="0" applyBorder="1" applyAlignment="1">
      <alignment horizontal="left" indent="1"/>
    </xf>
    <xf numFmtId="1" fontId="0" fillId="0" borderId="51" xfId="0" applyNumberFormat="1" applyFill="1" applyBorder="1" applyAlignment="1">
      <alignment horizontal="left" indent="1"/>
    </xf>
    <xf numFmtId="1" fontId="0" fillId="0" borderId="8" xfId="0" applyNumberFormat="1" applyFill="1" applyBorder="1" applyAlignment="1">
      <alignment horizontal="left" indent="1"/>
    </xf>
    <xf numFmtId="1" fontId="0" fillId="0" borderId="12" xfId="0" applyNumberFormat="1" applyFill="1" applyBorder="1" applyAlignment="1">
      <alignment horizontal="left" indent="1"/>
    </xf>
    <xf numFmtId="14" fontId="6" fillId="0" borderId="0" xfId="0" applyNumberFormat="1" applyFont="1" applyFill="1" applyBorder="1" applyAlignment="1">
      <alignment horizontal="center"/>
    </xf>
    <xf numFmtId="0" fontId="2" fillId="0" borderId="1" xfId="0" applyFont="1" applyBorder="1" applyAlignment="1">
      <alignment horizontal="left" indent="1"/>
    </xf>
    <xf numFmtId="0" fontId="2" fillId="0" borderId="1" xfId="0" applyFont="1" applyBorder="1" applyAlignment="1">
      <alignment horizontal="left" wrapText="1"/>
    </xf>
    <xf numFmtId="0" fontId="4" fillId="0" borderId="0" xfId="0" applyFont="1"/>
    <xf numFmtId="0" fontId="13" fillId="0" borderId="0" xfId="0" applyFont="1" applyAlignment="1">
      <alignment horizontal="left" indent="1"/>
    </xf>
    <xf numFmtId="0" fontId="5" fillId="0" borderId="0" xfId="0" applyFont="1" applyAlignment="1">
      <alignment horizontal="left" indent="1"/>
    </xf>
    <xf numFmtId="0" fontId="0" fillId="0" borderId="18" xfId="0" applyFont="1" applyBorder="1" applyAlignment="1">
      <alignment horizontal="left" wrapText="1" indent="1"/>
    </xf>
    <xf numFmtId="0" fontId="0" fillId="0" borderId="17" xfId="0" applyFont="1" applyBorder="1" applyAlignment="1">
      <alignment horizontal="left" wrapText="1" indent="1"/>
    </xf>
    <xf numFmtId="0" fontId="0" fillId="2" borderId="9" xfId="0" applyNumberFormat="1" applyFill="1" applyBorder="1" applyAlignment="1">
      <alignment horizontal="center"/>
    </xf>
    <xf numFmtId="0" fontId="0" fillId="2" borderId="14" xfId="0" applyNumberFormat="1" applyFill="1" applyBorder="1" applyAlignment="1">
      <alignment horizontal="center"/>
    </xf>
    <xf numFmtId="166" fontId="0" fillId="0" borderId="0" xfId="0" applyNumberFormat="1"/>
    <xf numFmtId="43" fontId="6" fillId="3" borderId="37" xfId="1" applyFont="1" applyFill="1" applyBorder="1"/>
    <xf numFmtId="0" fontId="0" fillId="0" borderId="16" xfId="0" applyBorder="1" applyAlignment="1">
      <alignment horizontal="left" indent="1"/>
    </xf>
    <xf numFmtId="0" fontId="0" fillId="0" borderId="18" xfId="0" applyBorder="1" applyAlignment="1">
      <alignment horizontal="left" indent="1"/>
    </xf>
    <xf numFmtId="0" fontId="0" fillId="0" borderId="19" xfId="0" applyBorder="1" applyAlignment="1">
      <alignment horizontal="left" indent="1"/>
    </xf>
    <xf numFmtId="0" fontId="2" fillId="0" borderId="16" xfId="0" applyFont="1" applyBorder="1"/>
    <xf numFmtId="43" fontId="8" fillId="2" borderId="8" xfId="1" applyFont="1" applyFill="1" applyBorder="1"/>
    <xf numFmtId="43" fontId="8" fillId="2" borderId="1" xfId="1" applyFont="1" applyFill="1" applyBorder="1"/>
    <xf numFmtId="43" fontId="0" fillId="0" borderId="18" xfId="1" applyFont="1" applyBorder="1"/>
    <xf numFmtId="0" fontId="0" fillId="0" borderId="2" xfId="0" applyFill="1" applyBorder="1" applyAlignment="1">
      <alignment horizontal="left"/>
    </xf>
    <xf numFmtId="43" fontId="8" fillId="0" borderId="22" xfId="1" applyFont="1" applyFill="1" applyBorder="1"/>
    <xf numFmtId="43" fontId="2" fillId="0" borderId="2" xfId="1" applyFont="1" applyBorder="1" applyAlignment="1">
      <alignment horizontal="center"/>
    </xf>
    <xf numFmtId="43" fontId="0" fillId="0" borderId="20" xfId="1" applyFont="1" applyBorder="1"/>
    <xf numFmtId="44" fontId="2" fillId="3" borderId="20" xfId="2" applyFont="1" applyFill="1" applyBorder="1" applyAlignment="1">
      <alignment horizontal="center" wrapText="1"/>
    </xf>
    <xf numFmtId="0" fontId="2" fillId="4" borderId="16" xfId="0" applyFont="1" applyFill="1" applyBorder="1" applyAlignment="1">
      <alignment horizontal="center" wrapText="1"/>
    </xf>
    <xf numFmtId="0" fontId="2" fillId="4" borderId="5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61"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20" xfId="0" applyFont="1" applyFill="1" applyBorder="1" applyAlignment="1">
      <alignment horizontal="center" wrapText="1"/>
    </xf>
    <xf numFmtId="0" fontId="2" fillId="4" borderId="8" xfId="0" applyFont="1" applyFill="1" applyBorder="1" applyAlignment="1">
      <alignment horizontal="center" wrapText="1"/>
    </xf>
    <xf numFmtId="0" fontId="2" fillId="4" borderId="1" xfId="0" applyFont="1" applyFill="1" applyBorder="1" applyAlignment="1">
      <alignment horizontal="center" wrapText="1"/>
    </xf>
    <xf numFmtId="0" fontId="2" fillId="4" borderId="9" xfId="0" applyFont="1" applyFill="1" applyBorder="1" applyAlignment="1">
      <alignment horizontal="center" wrapText="1"/>
    </xf>
    <xf numFmtId="0" fontId="2" fillId="4" borderId="18" xfId="0" applyFont="1" applyFill="1" applyBorder="1" applyAlignment="1">
      <alignment horizontal="center" wrapText="1"/>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2" fillId="4" borderId="36" xfId="0" applyFont="1" applyFill="1" applyBorder="1" applyAlignment="1">
      <alignment horizontal="center" vertical="center" wrapText="1"/>
    </xf>
    <xf numFmtId="15" fontId="2" fillId="4" borderId="5" xfId="0" applyNumberFormat="1" applyFont="1" applyFill="1" applyBorder="1" applyAlignment="1">
      <alignment horizontal="center" vertical="center" wrapText="1"/>
    </xf>
    <xf numFmtId="0" fontId="2" fillId="4" borderId="20" xfId="0" applyFont="1" applyFill="1" applyBorder="1" applyAlignment="1">
      <alignment horizontal="center" vertical="center" wrapText="1"/>
    </xf>
    <xf numFmtId="0" fontId="6" fillId="4" borderId="28" xfId="0" applyFont="1" applyFill="1" applyBorder="1" applyAlignment="1">
      <alignment horizontal="center" wrapText="1"/>
    </xf>
    <xf numFmtId="0" fontId="6" fillId="4" borderId="29" xfId="0" applyFont="1" applyFill="1" applyBorder="1" applyAlignment="1">
      <alignment horizontal="center" wrapText="1"/>
    </xf>
    <xf numFmtId="0" fontId="6" fillId="4" borderId="27" xfId="0" applyFont="1" applyFill="1" applyBorder="1" applyAlignment="1">
      <alignment horizontal="center" wrapText="1"/>
    </xf>
    <xf numFmtId="0" fontId="6" fillId="4" borderId="6" xfId="0" applyFont="1" applyFill="1" applyBorder="1" applyAlignment="1">
      <alignment horizontal="center" wrapText="1"/>
    </xf>
    <xf numFmtId="0" fontId="6" fillId="4" borderId="7" xfId="0" applyFont="1" applyFill="1" applyBorder="1" applyAlignment="1">
      <alignment horizontal="center" wrapText="1"/>
    </xf>
    <xf numFmtId="0" fontId="6" fillId="4" borderId="2" xfId="0" applyFont="1" applyFill="1" applyBorder="1" applyAlignment="1">
      <alignment horizontal="center" wrapText="1"/>
    </xf>
    <xf numFmtId="0" fontId="8" fillId="0" borderId="58" xfId="0" applyFont="1" applyBorder="1" applyAlignment="1">
      <alignment horizontal="left" indent="1"/>
    </xf>
    <xf numFmtId="0" fontId="0" fillId="5" borderId="1" xfId="0" applyFill="1" applyBorder="1"/>
    <xf numFmtId="44" fontId="0" fillId="5" borderId="1" xfId="0" applyNumberFormat="1" applyFill="1" applyBorder="1"/>
    <xf numFmtId="43" fontId="0" fillId="5" borderId="1" xfId="0" applyNumberFormat="1" applyFill="1" applyBorder="1"/>
    <xf numFmtId="44" fontId="0" fillId="5" borderId="1" xfId="2" applyFont="1" applyFill="1" applyBorder="1"/>
    <xf numFmtId="0" fontId="2" fillId="5" borderId="1" xfId="0" applyFont="1" applyFill="1" applyBorder="1"/>
    <xf numFmtId="44" fontId="2" fillId="5" borderId="1" xfId="2" applyFont="1" applyFill="1" applyBorder="1"/>
    <xf numFmtId="43" fontId="0" fillId="5" borderId="1" xfId="1" applyFont="1" applyFill="1" applyBorder="1"/>
    <xf numFmtId="0" fontId="2" fillId="5" borderId="43" xfId="0" applyFont="1" applyFill="1" applyBorder="1" applyAlignment="1">
      <alignment horizontal="center" wrapText="1"/>
    </xf>
    <xf numFmtId="0" fontId="0" fillId="5" borderId="10" xfId="0" applyFill="1" applyBorder="1" applyAlignment="1">
      <alignment horizontal="center" wrapText="1"/>
    </xf>
    <xf numFmtId="0" fontId="2" fillId="5" borderId="2" xfId="0" applyFont="1" applyFill="1" applyBorder="1" applyAlignment="1">
      <alignment horizontal="center" wrapText="1"/>
    </xf>
    <xf numFmtId="0" fontId="2" fillId="5" borderId="2" xfId="0" applyFont="1" applyFill="1" applyBorder="1" applyAlignment="1">
      <alignment horizontal="center"/>
    </xf>
    <xf numFmtId="0" fontId="2" fillId="5" borderId="45" xfId="0" applyFont="1" applyFill="1" applyBorder="1" applyAlignment="1">
      <alignment horizontal="center"/>
    </xf>
    <xf numFmtId="0" fontId="2" fillId="5" borderId="33" xfId="0" applyFont="1" applyFill="1" applyBorder="1" applyAlignment="1">
      <alignment horizontal="center" wrapText="1"/>
    </xf>
    <xf numFmtId="0" fontId="0" fillId="5" borderId="33" xfId="0" applyFill="1" applyBorder="1" applyAlignment="1">
      <alignment horizontal="center" wrapText="1"/>
    </xf>
    <xf numFmtId="0" fontId="2" fillId="5" borderId="16" xfId="0" applyFont="1" applyFill="1" applyBorder="1" applyAlignment="1">
      <alignment horizontal="center" wrapText="1"/>
    </xf>
    <xf numFmtId="0" fontId="6" fillId="5" borderId="25" xfId="0" applyFont="1" applyFill="1" applyBorder="1" applyAlignment="1">
      <alignment horizontal="center"/>
    </xf>
    <xf numFmtId="0" fontId="14" fillId="0" borderId="0" xfId="0" applyFont="1" applyAlignment="1">
      <alignment horizontal="left" vertical="top" wrapText="1" indent="1"/>
    </xf>
    <xf numFmtId="0" fontId="2" fillId="0" borderId="4" xfId="0" applyFont="1" applyBorder="1" applyAlignment="1">
      <alignment horizontal="center" vertical="center"/>
    </xf>
    <xf numFmtId="0" fontId="2" fillId="0" borderId="3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15"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43" fontId="2" fillId="0" borderId="30" xfId="1" applyFont="1" applyFill="1" applyBorder="1" applyAlignment="1">
      <alignment horizontal="center"/>
    </xf>
    <xf numFmtId="43" fontId="2" fillId="0" borderId="31" xfId="1" applyFont="1" applyFill="1" applyBorder="1" applyAlignment="1">
      <alignment horizontal="center"/>
    </xf>
    <xf numFmtId="43" fontId="2" fillId="0" borderId="32" xfId="1" applyFont="1" applyFill="1" applyBorder="1" applyAlignment="1">
      <alignment horizontal="center"/>
    </xf>
    <xf numFmtId="14" fontId="1" fillId="3" borderId="30" xfId="2" applyNumberFormat="1" applyFont="1" applyFill="1" applyBorder="1" applyAlignment="1">
      <alignment horizontal="center" wrapText="1"/>
    </xf>
    <xf numFmtId="14" fontId="1" fillId="3" borderId="31" xfId="2" applyNumberFormat="1"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58" xfId="0" applyFont="1" applyFill="1" applyBorder="1" applyAlignment="1">
      <alignment horizontal="center" vertical="center" wrapText="1"/>
    </xf>
    <xf numFmtId="0" fontId="6" fillId="4" borderId="50" xfId="0" applyFont="1" applyFill="1" applyBorder="1" applyAlignment="1">
      <alignment horizontal="center" vertical="center" wrapText="1"/>
    </xf>
    <xf numFmtId="15" fontId="6" fillId="4" borderId="58" xfId="0" applyNumberFormat="1" applyFont="1" applyFill="1" applyBorder="1" applyAlignment="1">
      <alignment horizontal="center" vertical="center"/>
    </xf>
    <xf numFmtId="0" fontId="6" fillId="4" borderId="50" xfId="0" applyFont="1" applyFill="1" applyBorder="1" applyAlignment="1">
      <alignment horizontal="center" vertical="center"/>
    </xf>
    <xf numFmtId="15" fontId="6" fillId="4" borderId="50" xfId="0" applyNumberFormat="1" applyFont="1" applyFill="1" applyBorder="1" applyAlignment="1">
      <alignment horizontal="center" vertical="center"/>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0" borderId="0" xfId="0" applyFont="1" applyBorder="1" applyAlignment="1">
      <alignment horizontal="left"/>
    </xf>
    <xf numFmtId="44" fontId="1" fillId="0" borderId="8" xfId="2" applyFont="1" applyBorder="1" applyAlignment="1">
      <alignment horizontal="center" wrapText="1"/>
    </xf>
    <xf numFmtId="44" fontId="1" fillId="0" borderId="1" xfId="2" applyFont="1" applyBorder="1" applyAlignment="1">
      <alignment horizontal="center" wrapText="1"/>
    </xf>
    <xf numFmtId="44" fontId="1" fillId="0" borderId="12" xfId="2" applyFont="1" applyBorder="1" applyAlignment="1">
      <alignment horizontal="center" wrapText="1"/>
    </xf>
    <xf numFmtId="44" fontId="1" fillId="0" borderId="13" xfId="2" applyFont="1" applyBorder="1" applyAlignment="1">
      <alignment horizontal="center" wrapText="1"/>
    </xf>
    <xf numFmtId="14" fontId="2" fillId="0" borderId="63" xfId="1" applyNumberFormat="1" applyFont="1" applyBorder="1" applyAlignment="1">
      <alignment horizontal="center" wrapText="1"/>
    </xf>
    <xf numFmtId="14" fontId="2" fillId="0" borderId="64" xfId="1" applyNumberFormat="1" applyFont="1" applyBorder="1" applyAlignment="1">
      <alignment horizontal="center" wrapText="1"/>
    </xf>
    <xf numFmtId="0" fontId="2" fillId="0" borderId="34" xfId="0" applyFont="1" applyBorder="1" applyAlignment="1">
      <alignment horizontal="center" wrapText="1"/>
    </xf>
    <xf numFmtId="14" fontId="2" fillId="0" borderId="65" xfId="1" applyNumberFormat="1" applyFont="1" applyBorder="1" applyAlignment="1">
      <alignment horizontal="center" wrapText="1"/>
    </xf>
    <xf numFmtId="14" fontId="2" fillId="0" borderId="66" xfId="1" applyNumberFormat="1" applyFont="1" applyBorder="1" applyAlignment="1">
      <alignment horizontal="center" wrapText="1"/>
    </xf>
    <xf numFmtId="44" fontId="8" fillId="2" borderId="37" xfId="2" applyFont="1" applyFill="1" applyBorder="1"/>
    <xf numFmtId="0" fontId="6" fillId="0" borderId="25" xfId="0" applyFont="1" applyFill="1" applyBorder="1" applyAlignment="1">
      <alignment horizontal="left" wrapText="1"/>
    </xf>
    <xf numFmtId="44" fontId="2" fillId="0" borderId="67" xfId="2" applyFont="1" applyFill="1" applyBorder="1" applyAlignment="1">
      <alignment horizontal="center"/>
    </xf>
    <xf numFmtId="14" fontId="2" fillId="3" borderId="52" xfId="1" applyNumberFormat="1" applyFont="1" applyFill="1" applyBorder="1" applyAlignment="1">
      <alignment horizontal="center" wrapText="1"/>
    </xf>
    <xf numFmtId="14" fontId="2" fillId="3" borderId="70" xfId="1" applyNumberFormat="1" applyFont="1" applyFill="1" applyBorder="1" applyAlignment="1">
      <alignment horizontal="center" wrapText="1"/>
    </xf>
    <xf numFmtId="14" fontId="2" fillId="3" borderId="71" xfId="1" applyNumberFormat="1" applyFont="1" applyFill="1" applyBorder="1" applyAlignment="1">
      <alignment horizontal="center" wrapText="1"/>
    </xf>
    <xf numFmtId="44" fontId="2" fillId="0" borderId="28" xfId="2" applyFont="1" applyFill="1" applyBorder="1" applyAlignment="1">
      <alignment horizontal="center"/>
    </xf>
    <xf numFmtId="0" fontId="5" fillId="2" borderId="0" xfId="0" applyFont="1" applyFill="1" applyAlignment="1">
      <alignment horizontal="left" indent="1"/>
    </xf>
    <xf numFmtId="44" fontId="8" fillId="3" borderId="3" xfId="2" applyFont="1" applyFill="1" applyBorder="1"/>
    <xf numFmtId="44" fontId="8" fillId="3" borderId="62" xfId="2" applyFont="1" applyFill="1" applyBorder="1"/>
    <xf numFmtId="44" fontId="8" fillId="3" borderId="70" xfId="2" applyFont="1" applyFill="1" applyBorder="1"/>
    <xf numFmtId="44" fontId="8" fillId="3" borderId="71" xfId="2" applyFont="1" applyFill="1" applyBorder="1"/>
    <xf numFmtId="44" fontId="6" fillId="0" borderId="37" xfId="2" applyFont="1" applyFill="1" applyBorder="1"/>
    <xf numFmtId="44" fontId="8" fillId="3" borderId="53" xfId="2" applyFont="1" applyFill="1" applyBorder="1"/>
    <xf numFmtId="44" fontId="8" fillId="3" borderId="55" xfId="2" applyFont="1" applyFill="1" applyBorder="1"/>
    <xf numFmtId="44" fontId="8" fillId="3" borderId="36" xfId="2" applyFont="1" applyFill="1" applyBorder="1"/>
    <xf numFmtId="44" fontId="6" fillId="0" borderId="24" xfId="2" applyFont="1" applyFill="1" applyBorder="1"/>
    <xf numFmtId="44" fontId="8" fillId="3" borderId="40" xfId="2" applyFont="1" applyFill="1" applyBorder="1"/>
    <xf numFmtId="0" fontId="0" fillId="0" borderId="16"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69" xfId="0" applyFont="1" applyBorder="1" applyAlignment="1">
      <alignment wrapText="1"/>
    </xf>
    <xf numFmtId="0" fontId="0" fillId="0" borderId="18" xfId="0" applyBorder="1" applyAlignment="1">
      <alignment horizontal="left" wrapText="1" indent="1"/>
    </xf>
    <xf numFmtId="0" fontId="2" fillId="0" borderId="25" xfId="0" applyFont="1" applyBorder="1" applyAlignment="1">
      <alignment horizontal="left" wrapText="1"/>
    </xf>
    <xf numFmtId="44" fontId="2" fillId="0" borderId="72" xfId="2" applyFont="1" applyFill="1" applyBorder="1" applyAlignment="1">
      <alignment horizontal="center"/>
    </xf>
    <xf numFmtId="44" fontId="6" fillId="0" borderId="39" xfId="2" applyFont="1" applyFill="1" applyBorder="1"/>
    <xf numFmtId="44" fontId="8" fillId="3" borderId="38" xfId="2" applyFont="1" applyFill="1" applyBorder="1"/>
    <xf numFmtId="0" fontId="2" fillId="3" borderId="16" xfId="0" applyFont="1" applyFill="1" applyBorder="1" applyAlignment="1">
      <alignment horizontal="center" wrapText="1"/>
    </xf>
    <xf numFmtId="44" fontId="2" fillId="0" borderId="18" xfId="2" applyFont="1" applyBorder="1" applyAlignment="1">
      <alignment horizontal="center" wrapText="1"/>
    </xf>
    <xf numFmtId="44" fontId="2" fillId="0" borderId="25" xfId="2" applyFont="1" applyFill="1" applyBorder="1" applyAlignment="1">
      <alignment horizontal="center"/>
    </xf>
    <xf numFmtId="44" fontId="0" fillId="3" borderId="16" xfId="2" applyFont="1" applyFill="1" applyBorder="1"/>
    <xf numFmtId="44" fontId="6" fillId="0" borderId="19" xfId="2" applyFont="1" applyFill="1" applyBorder="1"/>
    <xf numFmtId="44" fontId="0" fillId="3" borderId="20" xfId="2" applyFont="1" applyFill="1" applyBorder="1"/>
    <xf numFmtId="44" fontId="8" fillId="3" borderId="17" xfId="2" applyFont="1" applyFill="1" applyBorder="1"/>
    <xf numFmtId="44" fontId="2" fillId="0" borderId="18" xfId="2" applyFont="1" applyBorder="1"/>
    <xf numFmtId="44" fontId="2" fillId="0" borderId="17" xfId="2" applyFont="1" applyBorder="1"/>
    <xf numFmtId="0" fontId="2" fillId="0" borderId="0" xfId="0" applyFont="1" applyBorder="1" applyAlignment="1">
      <alignment wrapText="1"/>
    </xf>
    <xf numFmtId="44" fontId="0" fillId="0" borderId="19" xfId="2" applyFont="1" applyBorder="1"/>
    <xf numFmtId="0" fontId="0" fillId="0" borderId="58" xfId="0" applyBorder="1" applyAlignment="1">
      <alignment horizontal="left" indent="1"/>
    </xf>
    <xf numFmtId="0" fontId="0" fillId="0" borderId="20" xfId="0" applyBorder="1" applyAlignment="1">
      <alignment wrapText="1"/>
    </xf>
    <xf numFmtId="0" fontId="0" fillId="0" borderId="19" xfId="0" applyBorder="1" applyAlignment="1">
      <alignment horizontal="left" wrapText="1" indent="1"/>
    </xf>
    <xf numFmtId="44" fontId="8" fillId="2" borderId="24" xfId="2" applyFont="1" applyFill="1" applyBorder="1"/>
    <xf numFmtId="44" fontId="8" fillId="2" borderId="39" xfId="2" applyFont="1" applyFill="1" applyBorder="1"/>
    <xf numFmtId="44" fontId="8" fillId="0" borderId="8" xfId="2" applyFont="1" applyFill="1" applyBorder="1"/>
    <xf numFmtId="165" fontId="8" fillId="0" borderId="1" xfId="1" applyNumberFormat="1" applyFont="1" applyFill="1" applyBorder="1"/>
    <xf numFmtId="0" fontId="0" fillId="2" borderId="49" xfId="0" applyNumberFormat="1" applyFill="1" applyBorder="1" applyAlignment="1">
      <alignment horizontal="center"/>
    </xf>
    <xf numFmtId="0" fontId="0" fillId="2" borderId="60" xfId="0" applyNumberFormat="1" applyFill="1" applyBorder="1" applyAlignment="1">
      <alignment horizontal="center"/>
    </xf>
    <xf numFmtId="0" fontId="2" fillId="3" borderId="45" xfId="0" applyFont="1" applyFill="1" applyBorder="1"/>
    <xf numFmtId="44" fontId="1" fillId="2" borderId="4" xfId="2" applyFont="1" applyFill="1" applyBorder="1" applyAlignment="1">
      <alignment horizontal="center" wrapText="1"/>
    </xf>
    <xf numFmtId="44" fontId="1" fillId="2" borderId="36" xfId="2" applyFont="1" applyFill="1" applyBorder="1" applyAlignment="1">
      <alignment horizontal="center" wrapText="1"/>
    </xf>
    <xf numFmtId="44" fontId="1" fillId="2" borderId="8" xfId="2" applyFont="1" applyFill="1" applyBorder="1" applyAlignment="1">
      <alignment horizontal="center" wrapText="1"/>
    </xf>
    <xf numFmtId="44" fontId="1" fillId="2" borderId="1" xfId="2" applyFont="1" applyFill="1" applyBorder="1" applyAlignment="1">
      <alignment horizontal="center" wrapText="1"/>
    </xf>
    <xf numFmtId="44" fontId="1" fillId="2" borderId="15" xfId="2" applyFont="1" applyFill="1" applyBorder="1" applyAlignment="1">
      <alignment horizontal="center" wrapText="1"/>
    </xf>
    <xf numFmtId="43" fontId="8" fillId="2" borderId="9" xfId="1" applyFont="1" applyFill="1" applyBorder="1"/>
    <xf numFmtId="43" fontId="8" fillId="2" borderId="33" xfId="1" applyFont="1" applyFill="1" applyBorder="1"/>
    <xf numFmtId="43" fontId="8" fillId="2" borderId="41" xfId="1" applyFont="1" applyFill="1" applyBorder="1"/>
    <xf numFmtId="43" fontId="8" fillId="2" borderId="36" xfId="1" applyFont="1" applyFill="1" applyBorder="1"/>
    <xf numFmtId="43" fontId="8" fillId="2" borderId="5" xfId="1" applyFont="1" applyFill="1" applyBorder="1"/>
    <xf numFmtId="43" fontId="8" fillId="2" borderId="6" xfId="1" applyFont="1" applyFill="1" applyBorder="1"/>
    <xf numFmtId="43" fontId="8" fillId="2" borderId="37" xfId="1" applyFont="1" applyFill="1" applyBorder="1"/>
    <xf numFmtId="43" fontId="8" fillId="2" borderId="7" xfId="1" applyFont="1" applyFill="1" applyBorder="1"/>
    <xf numFmtId="43" fontId="1" fillId="0" borderId="31" xfId="1" applyNumberFormat="1" applyFont="1" applyBorder="1" applyAlignment="1">
      <alignment horizontal="center"/>
    </xf>
    <xf numFmtId="43" fontId="1" fillId="0" borderId="54" xfId="1" applyNumberFormat="1" applyFont="1" applyBorder="1" applyAlignment="1">
      <alignment horizontal="center"/>
    </xf>
    <xf numFmtId="43" fontId="8" fillId="0" borderId="3" xfId="0" applyNumberFormat="1" applyFont="1" applyBorder="1" applyAlignment="1">
      <alignment horizontal="center" wrapText="1"/>
    </xf>
    <xf numFmtId="0" fontId="2" fillId="5" borderId="43" xfId="0" applyFont="1" applyFill="1" applyBorder="1" applyAlignment="1">
      <alignment wrapText="1"/>
    </xf>
    <xf numFmtId="0" fontId="2" fillId="5" borderId="47" xfId="0" applyFont="1" applyFill="1" applyBorder="1" applyAlignment="1">
      <alignment horizontal="center" wrapText="1"/>
    </xf>
    <xf numFmtId="44" fontId="2" fillId="5" borderId="11" xfId="2" applyFont="1" applyFill="1" applyBorder="1" applyAlignment="1">
      <alignment horizontal="center" vertical="center" wrapText="1"/>
    </xf>
    <xf numFmtId="0" fontId="12" fillId="2" borderId="0" xfId="0" applyFont="1" applyFill="1" applyAlignment="1">
      <alignment horizontal="left" indent="1"/>
    </xf>
    <xf numFmtId="164" fontId="1" fillId="3" borderId="45" xfId="1" applyNumberFormat="1" applyFont="1" applyFill="1" applyBorder="1" applyAlignment="1">
      <alignment horizontal="center"/>
    </xf>
    <xf numFmtId="43" fontId="8" fillId="0" borderId="10" xfId="1" applyFont="1" applyFill="1" applyBorder="1"/>
    <xf numFmtId="43" fontId="8" fillId="0" borderId="45" xfId="1" applyFont="1" applyFill="1" applyBorder="1"/>
    <xf numFmtId="44" fontId="1" fillId="2" borderId="41" xfId="2" applyFont="1" applyFill="1" applyBorder="1" applyAlignment="1">
      <alignment horizontal="center" wrapText="1"/>
    </xf>
    <xf numFmtId="44" fontId="1" fillId="2" borderId="23" xfId="2" applyFont="1" applyFill="1" applyBorder="1" applyAlignment="1">
      <alignment horizontal="center" wrapText="1"/>
    </xf>
    <xf numFmtId="0" fontId="2" fillId="0" borderId="73" xfId="0" applyFont="1" applyBorder="1" applyAlignment="1">
      <alignment horizontal="center" wrapText="1"/>
    </xf>
    <xf numFmtId="0" fontId="8" fillId="0" borderId="59" xfId="0" applyFont="1" applyBorder="1" applyAlignment="1">
      <alignment horizontal="left" indent="1"/>
    </xf>
    <xf numFmtId="43" fontId="8" fillId="0" borderId="12" xfId="1" applyFont="1" applyBorder="1" applyAlignment="1">
      <alignment horizontal="center"/>
    </xf>
    <xf numFmtId="43" fontId="8" fillId="0" borderId="66" xfId="1" applyFont="1" applyFill="1" applyBorder="1"/>
    <xf numFmtId="43" fontId="8" fillId="0" borderId="12" xfId="1" applyFont="1" applyBorder="1" applyAlignment="1">
      <alignment horizontal="center" wrapText="1"/>
    </xf>
    <xf numFmtId="43" fontId="8" fillId="0" borderId="63" xfId="0" applyNumberFormat="1" applyFont="1" applyBorder="1" applyAlignment="1">
      <alignment horizontal="center" wrapText="1"/>
    </xf>
    <xf numFmtId="43" fontId="8" fillId="0" borderId="64" xfId="1" applyFont="1" applyFill="1" applyBorder="1"/>
    <xf numFmtId="43" fontId="8" fillId="0" borderId="65" xfId="1" applyFont="1" applyBorder="1"/>
    <xf numFmtId="164" fontId="8" fillId="0" borderId="12" xfId="1" applyNumberFormat="1" applyFont="1" applyBorder="1"/>
    <xf numFmtId="43" fontId="6" fillId="0" borderId="57" xfId="1" applyFont="1" applyFill="1" applyBorder="1" applyAlignment="1">
      <alignment horizontal="center"/>
    </xf>
    <xf numFmtId="0" fontId="6" fillId="0" borderId="20" xfId="0" applyFont="1" applyBorder="1" applyAlignment="1">
      <alignment horizontal="left" indent="1"/>
    </xf>
    <xf numFmtId="43" fontId="8" fillId="3" borderId="4" xfId="1" applyFont="1" applyFill="1" applyBorder="1" applyAlignment="1">
      <alignment horizontal="center"/>
    </xf>
    <xf numFmtId="43" fontId="8" fillId="3" borderId="36" xfId="1" applyFont="1" applyFill="1" applyBorder="1"/>
    <xf numFmtId="0" fontId="8" fillId="3" borderId="36" xfId="0" applyFont="1" applyFill="1" applyBorder="1"/>
    <xf numFmtId="43" fontId="6" fillId="0" borderId="38" xfId="1" applyFont="1" applyFill="1" applyBorder="1"/>
    <xf numFmtId="0" fontId="8" fillId="3" borderId="4" xfId="0" applyFont="1" applyFill="1" applyBorder="1"/>
    <xf numFmtId="43" fontId="8" fillId="3" borderId="5" xfId="1" applyFont="1" applyFill="1" applyBorder="1"/>
    <xf numFmtId="0" fontId="8" fillId="3" borderId="10" xfId="0" applyFont="1" applyFill="1" applyBorder="1"/>
    <xf numFmtId="43" fontId="8" fillId="3" borderId="11" xfId="1" applyFont="1" applyFill="1" applyBorder="1"/>
    <xf numFmtId="43" fontId="6" fillId="0" borderId="5" xfId="1" applyFont="1" applyFill="1" applyBorder="1"/>
    <xf numFmtId="43" fontId="8" fillId="3" borderId="34" xfId="1" applyFont="1" applyFill="1" applyBorder="1"/>
    <xf numFmtId="0" fontId="0" fillId="2" borderId="41" xfId="0" applyFill="1" applyBorder="1" applyAlignment="1">
      <alignment horizontal="center"/>
    </xf>
    <xf numFmtId="43" fontId="2" fillId="0" borderId="2" xfId="1" applyFont="1" applyBorder="1"/>
    <xf numFmtId="0" fontId="2" fillId="3" borderId="44" xfId="0" applyFont="1" applyFill="1" applyBorder="1"/>
    <xf numFmtId="0" fontId="8" fillId="0" borderId="30" xfId="0" applyFont="1" applyBorder="1"/>
    <xf numFmtId="0" fontId="8" fillId="3" borderId="31" xfId="0" applyFont="1" applyFill="1" applyBorder="1"/>
    <xf numFmtId="43" fontId="8" fillId="0" borderId="32" xfId="0" applyNumberFormat="1" applyFont="1" applyBorder="1" applyAlignment="1">
      <alignment horizontal="center"/>
    </xf>
    <xf numFmtId="0" fontId="6" fillId="0" borderId="26" xfId="0" applyFont="1" applyBorder="1"/>
    <xf numFmtId="0" fontId="6" fillId="3" borderId="72" xfId="0" applyFont="1" applyFill="1" applyBorder="1"/>
    <xf numFmtId="43" fontId="6" fillId="0" borderId="35" xfId="0" applyNumberFormat="1" applyFont="1" applyBorder="1"/>
    <xf numFmtId="0" fontId="0" fillId="0" borderId="56" xfId="0" applyBorder="1" applyAlignment="1">
      <alignment horizontal="left" vertical="top" wrapText="1"/>
    </xf>
    <xf numFmtId="0" fontId="0" fillId="0" borderId="0" xfId="0" applyBorder="1" applyAlignment="1">
      <alignment horizontal="left" vertical="top" wrapText="1"/>
    </xf>
    <xf numFmtId="44" fontId="0" fillId="0" borderId="0" xfId="0" applyNumberFormat="1"/>
    <xf numFmtId="0" fontId="2" fillId="0" borderId="0" xfId="0" applyFont="1" applyAlignment="1"/>
    <xf numFmtId="0" fontId="0" fillId="0" borderId="0" xfId="0" applyAlignment="1">
      <alignment vertical="top"/>
    </xf>
    <xf numFmtId="0" fontId="0" fillId="0" borderId="0" xfId="0" applyAlignment="1"/>
    <xf numFmtId="0" fontId="2" fillId="4" borderId="34" xfId="0" applyFont="1" applyFill="1" applyBorder="1" applyAlignment="1">
      <alignment horizontal="center" wrapText="1"/>
    </xf>
    <xf numFmtId="0" fontId="2" fillId="4" borderId="35" xfId="0" applyFont="1" applyFill="1" applyBorder="1" applyAlignment="1">
      <alignment horizontal="center" wrapText="1"/>
    </xf>
    <xf numFmtId="43" fontId="0" fillId="0" borderId="50" xfId="1" applyFont="1" applyFill="1" applyBorder="1" applyAlignment="1">
      <alignment horizontal="center"/>
    </xf>
    <xf numFmtId="15" fontId="2" fillId="4" borderId="4" xfId="0" applyNumberFormat="1" applyFont="1" applyFill="1" applyBorder="1" applyAlignment="1">
      <alignment horizontal="center" vertical="center" wrapText="1"/>
    </xf>
    <xf numFmtId="0" fontId="2" fillId="4" borderId="46" xfId="0" applyFont="1" applyFill="1" applyBorder="1" applyAlignment="1">
      <alignment horizontal="center" vertical="center"/>
    </xf>
    <xf numFmtId="44" fontId="0" fillId="0" borderId="41" xfId="0" applyNumberFormat="1" applyFill="1" applyBorder="1" applyAlignment="1">
      <alignment horizontal="center"/>
    </xf>
    <xf numFmtId="44" fontId="0" fillId="0" borderId="49" xfId="0" applyNumberFormat="1" applyFill="1" applyBorder="1" applyAlignment="1">
      <alignment horizontal="center"/>
    </xf>
    <xf numFmtId="44" fontId="0" fillId="0" borderId="42" xfId="0" applyNumberFormat="1" applyFill="1" applyBorder="1" applyAlignment="1">
      <alignment horizontal="center"/>
    </xf>
    <xf numFmtId="44" fontId="0" fillId="0" borderId="74" xfId="0" applyNumberFormat="1" applyFill="1" applyBorder="1" applyAlignment="1">
      <alignment horizontal="center"/>
    </xf>
    <xf numFmtId="44" fontId="0" fillId="0" borderId="68" xfId="0" applyNumberFormat="1" applyFill="1" applyBorder="1" applyAlignment="1">
      <alignment horizontal="center"/>
    </xf>
    <xf numFmtId="0" fontId="5" fillId="0" borderId="0" xfId="0" applyFont="1" applyAlignment="1">
      <alignment vertical="top"/>
    </xf>
    <xf numFmtId="0" fontId="13" fillId="0" borderId="0" xfId="0" applyFont="1" applyAlignment="1"/>
    <xf numFmtId="0" fontId="5" fillId="0" borderId="0" xfId="0" applyFont="1" applyAlignment="1"/>
    <xf numFmtId="0" fontId="14" fillId="6" borderId="0" xfId="0" applyFont="1" applyFill="1" applyAlignment="1">
      <alignment horizontal="left" vertical="top" indent="1"/>
    </xf>
    <xf numFmtId="0" fontId="14" fillId="0" borderId="0" xfId="0" applyFont="1" applyAlignment="1">
      <alignment vertical="top"/>
    </xf>
    <xf numFmtId="0" fontId="14" fillId="0" borderId="0" xfId="0" applyFont="1" applyAlignment="1"/>
    <xf numFmtId="0" fontId="14" fillId="2" borderId="0" xfId="0" applyFont="1" applyFill="1" applyAlignment="1">
      <alignment horizontal="left" vertical="top" indent="1"/>
    </xf>
    <xf numFmtId="0" fontId="15" fillId="7" borderId="0" xfId="0" applyFont="1" applyFill="1" applyAlignment="1">
      <alignment horizontal="left" vertical="top" indent="1"/>
    </xf>
    <xf numFmtId="0" fontId="15" fillId="7" borderId="0" xfId="0" applyFont="1" applyFill="1" applyAlignment="1">
      <alignment vertical="top"/>
    </xf>
    <xf numFmtId="0" fontId="15" fillId="8" borderId="0" xfId="0" applyFont="1" applyFill="1" applyAlignment="1">
      <alignment vertical="top"/>
    </xf>
    <xf numFmtId="44" fontId="8" fillId="2" borderId="51" xfId="2" applyFont="1" applyFill="1" applyBorder="1"/>
    <xf numFmtId="44" fontId="8" fillId="2" borderId="3" xfId="2" applyFont="1" applyFill="1" applyBorder="1"/>
    <xf numFmtId="44" fontId="8" fillId="2" borderId="55" xfId="2" applyFon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558800</xdr:colOff>
      <xdr:row>4</xdr:row>
      <xdr:rowOff>228603</xdr:rowOff>
    </xdr:from>
    <xdr:to>
      <xdr:col>7</xdr:col>
      <xdr:colOff>1047750</xdr:colOff>
      <xdr:row>12</xdr:row>
      <xdr:rowOff>355600</xdr:rowOff>
    </xdr:to>
    <xdr:cxnSp macro="">
      <xdr:nvCxnSpPr>
        <xdr:cNvPr id="3" name="Straight Connector 2">
          <a:extLst>
            <a:ext uri="{FF2B5EF4-FFF2-40B4-BE49-F238E27FC236}">
              <a16:creationId xmlns:a16="http://schemas.microsoft.com/office/drawing/2014/main" id="{1D68B24B-90DB-422A-88F0-5B7A89AC32FA}"/>
            </a:ext>
          </a:extLst>
        </xdr:cNvPr>
        <xdr:cNvCxnSpPr/>
      </xdr:nvCxnSpPr>
      <xdr:spPr>
        <a:xfrm flipV="1">
          <a:off x="6011333" y="1117603"/>
          <a:ext cx="4891617" cy="2539997"/>
        </a:xfrm>
        <a:prstGeom prst="line">
          <a:avLst/>
        </a:prstGeom>
        <a:ln>
          <a:solidFill>
            <a:srgbClr val="0070C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Jim Herrin" id="{212999F1-2C2A-445F-8170-3B28E9FDEDEF}" userId="S::jherrin7@slcc.edu::3cfd5862-400b-44eb-a2d7-7e38acc30ab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4" dT="2020-05-24T17:01:53.57" personId="{212999F1-2C2A-445F-8170-3B28E9FDEDEF}" id="{51B4DE50-AFED-463C-AE31-E9C26160478E}">
    <text>Step 1a</text>
  </threadedComment>
  <threadedComment ref="I14" dT="2020-05-24T17:02:24.03" personId="{212999F1-2C2A-445F-8170-3B28E9FDEDEF}" id="{461F5CD2-7622-48EA-9F86-A23FE78AC5B0}">
    <text>Step 1b</text>
  </threadedComment>
  <threadedComment ref="J14" dT="2020-05-24T17:02:43.27" personId="{212999F1-2C2A-445F-8170-3B28E9FDEDEF}" id="{E48082E9-079A-4A67-81CA-E1E626C2A5B0}">
    <text>Step 3c</text>
  </threadedComment>
  <threadedComment ref="K14" dT="2020-05-24T17:03:24.74" personId="{212999F1-2C2A-445F-8170-3B28E9FDEDEF}" id="{FBA2948F-C246-4321-858C-A5CFDD70884C}">
    <text>Step 2a (Safe Harbor)</text>
  </threadedComment>
  <threadedComment ref="L14" dT="2020-05-24T17:03:48.65" personId="{212999F1-2C2A-445F-8170-3B28E9FDEDEF}" id="{6F6D350A-9F2A-40CC-AF09-05E22383A0A2}">
    <text>FTE Step 2 (Safe Harbor)</text>
  </threadedComment>
  <threadedComment ref="M14" dT="2020-05-24T17:04:37.62" personId="{212999F1-2C2A-445F-8170-3B28E9FDEDEF}" id="{7A055C6E-02F0-49B9-B300-091B9F7D6F7A}">
    <text>Step 2b (Safe Harbor)</text>
  </threadedComment>
  <threadedComment ref="N14" dT="2020-05-24T17:05:00.09" personId="{212999F1-2C2A-445F-8170-3B28E9FDEDEF}" id="{EC6817BD-50F1-4947-A2D6-0D58C280C3A0}">
    <text>FTE Step 1 (Safe Harbor)</text>
  </threadedComment>
  <threadedComment ref="O14" dT="2020-05-24T17:05:32.07" personId="{212999F1-2C2A-445F-8170-3B28E9FDEDEF}" id="{BDD7630E-2DE8-49D2-89A5-A6991DF9B816}">
    <text>Step 2c (Safe Harbor)</text>
  </threadedComment>
  <threadedComment ref="P14" dT="2020-05-24T17:14:14.86" personId="{212999F1-2C2A-445F-8170-3B28E9FDEDEF}" id="{30F7CF9E-AC6E-47BA-9A9D-4FE40FBD91C0}">
    <text>FTE Step 3</text>
  </threadedComment>
</ThreadedComments>
</file>

<file path=xl/threadedComments/threadedComment2.xml><?xml version="1.0" encoding="utf-8"?>
<ThreadedComments xmlns="http://schemas.microsoft.com/office/spreadsheetml/2018/threadedcomments" xmlns:x="http://schemas.openxmlformats.org/spreadsheetml/2006/main">
  <threadedComment ref="G5" dT="2020-05-25T03:14:05.88" personId="{212999F1-2C2A-445F-8170-3B28E9FDEDEF}" id="{7F3083F4-D500-46C9-BC9C-F6A29711BAA0}">
    <text>Step 1 FTE Safe Harbor</text>
  </threadedComment>
  <threadedComment ref="H5" dT="2020-05-25T03:14:25.32" personId="{212999F1-2C2A-445F-8170-3B28E9FDEDEF}" id="{3EEB15F1-9A98-4506-8ED3-37721C3033F9}">
    <text>Step 1 FTE Safe Harbor</text>
  </threadedComment>
  <threadedComment ref="I5" dT="2020-05-25T03:15:16.42" personId="{212999F1-2C2A-445F-8170-3B28E9FDEDEF}" id="{3FE77099-E742-4C2C-973B-CBE77DBEF8CB}">
    <text>Step 2 FTE Safe Harbor</text>
  </threadedComment>
  <threadedComment ref="J5" dT="2020-05-25T03:31:51.72" personId="{212999F1-2C2A-445F-8170-3B28E9FDEDEF}" id="{C7908D10-7062-43E8-9BB0-22B884A7AB58}">
    <text>Step 3 FTE Safe Harbor</text>
  </threadedComment>
  <threadedComment ref="K5" dT="2020-05-25T03:33:45.00" personId="{212999F1-2C2A-445F-8170-3B28E9FDEDEF}" id="{A059C248-8836-4A42-8B65-82901E8B2B32}">
    <text>Step 4 FTE Safe Harbor</text>
  </threadedComment>
  <threadedComment ref="L5" dT="2020-05-25T03:34:26.91" personId="{212999F1-2C2A-445F-8170-3B28E9FDEDEF}" id="{1D4E5673-2BEF-44DB-A4A3-C93FDB41BFC9}">
    <text>Step 4 FTE Safe Harbor</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4F8BE-ED75-43A2-8C10-10FC21EF0734}">
  <sheetPr>
    <pageSetUpPr fitToPage="1"/>
  </sheetPr>
  <dimension ref="A1:I46"/>
  <sheetViews>
    <sheetView zoomScale="107" zoomScaleNormal="107" workbookViewId="0"/>
  </sheetViews>
  <sheetFormatPr defaultRowHeight="14.4" x14ac:dyDescent="0.3"/>
  <cols>
    <col min="1" max="1" width="7.77734375" customWidth="1"/>
    <col min="3" max="3" width="11.88671875" customWidth="1"/>
    <col min="6" max="6" width="10.77734375" customWidth="1"/>
    <col min="9" max="9" width="11" customWidth="1"/>
  </cols>
  <sheetData>
    <row r="1" spans="1:9" ht="76.8" customHeight="1" x14ac:dyDescent="0.35">
      <c r="A1" s="5" t="s">
        <v>68</v>
      </c>
    </row>
    <row r="3" spans="1:9" s="1" customFormat="1" ht="1.2" customHeight="1" x14ac:dyDescent="0.3">
      <c r="A3" s="186" t="s">
        <v>69</v>
      </c>
      <c r="B3" s="187"/>
      <c r="C3" s="187"/>
      <c r="D3" s="187"/>
      <c r="E3" s="187"/>
      <c r="F3" s="187"/>
      <c r="G3" s="187"/>
      <c r="H3" s="187"/>
    </row>
    <row r="4" spans="1:9" ht="14.4" customHeight="1" x14ac:dyDescent="0.3">
      <c r="A4" s="246" t="s">
        <v>147</v>
      </c>
      <c r="B4" s="246"/>
      <c r="C4" s="246"/>
      <c r="D4" s="246"/>
      <c r="E4" s="246"/>
      <c r="F4" s="246"/>
      <c r="G4" s="246"/>
      <c r="H4" s="246"/>
    </row>
    <row r="5" spans="1:9" x14ac:dyDescent="0.3">
      <c r="A5" s="246"/>
      <c r="B5" s="246"/>
      <c r="C5" s="246"/>
      <c r="D5" s="246"/>
      <c r="E5" s="246"/>
      <c r="F5" s="246"/>
      <c r="G5" s="246"/>
      <c r="H5" s="246"/>
    </row>
    <row r="6" spans="1:9" x14ac:dyDescent="0.3">
      <c r="A6" s="246"/>
      <c r="B6" s="246"/>
      <c r="C6" s="246"/>
      <c r="D6" s="246"/>
      <c r="E6" s="246"/>
      <c r="F6" s="246"/>
      <c r="G6" s="246"/>
      <c r="H6" s="246"/>
    </row>
    <row r="7" spans="1:9" x14ac:dyDescent="0.3">
      <c r="A7" s="246"/>
      <c r="B7" s="246"/>
      <c r="C7" s="246"/>
      <c r="D7" s="246"/>
      <c r="E7" s="246"/>
      <c r="F7" s="246"/>
      <c r="G7" s="246"/>
      <c r="H7" s="246"/>
    </row>
    <row r="8" spans="1:9" x14ac:dyDescent="0.3">
      <c r="A8" s="246"/>
      <c r="B8" s="246"/>
      <c r="C8" s="246"/>
      <c r="D8" s="246"/>
      <c r="E8" s="246"/>
      <c r="F8" s="246"/>
      <c r="G8" s="246"/>
      <c r="H8" s="246"/>
    </row>
    <row r="9" spans="1:9" x14ac:dyDescent="0.3">
      <c r="A9" s="246"/>
      <c r="B9" s="246"/>
      <c r="C9" s="246"/>
      <c r="D9" s="246"/>
      <c r="E9" s="246"/>
      <c r="F9" s="246"/>
      <c r="G9" s="246"/>
      <c r="H9" s="246"/>
    </row>
    <row r="10" spans="1:9" x14ac:dyDescent="0.3">
      <c r="A10" s="246"/>
      <c r="B10" s="246"/>
      <c r="C10" s="246"/>
      <c r="D10" s="246"/>
      <c r="E10" s="246"/>
      <c r="F10" s="246"/>
      <c r="G10" s="246"/>
      <c r="H10" s="246"/>
    </row>
    <row r="11" spans="1:9" ht="49.8" customHeight="1" x14ac:dyDescent="0.3">
      <c r="A11" s="246"/>
      <c r="B11" s="246"/>
      <c r="C11" s="246"/>
      <c r="D11" s="246"/>
      <c r="E11" s="246"/>
      <c r="F11" s="246"/>
      <c r="G11" s="246"/>
      <c r="H11" s="246"/>
    </row>
    <row r="13" spans="1:9" s="403" customFormat="1" ht="15.6" x14ac:dyDescent="0.3">
      <c r="A13" s="402" t="s">
        <v>172</v>
      </c>
    </row>
    <row r="14" spans="1:9" s="406" customFormat="1" ht="14.4" customHeight="1" x14ac:dyDescent="0.3">
      <c r="A14" s="404" t="s">
        <v>173</v>
      </c>
      <c r="B14" s="404"/>
      <c r="C14" s="404"/>
      <c r="D14" s="404"/>
      <c r="E14" s="404"/>
      <c r="F14" s="404"/>
      <c r="G14" s="405"/>
      <c r="H14" s="405"/>
      <c r="I14" s="405"/>
    </row>
    <row r="15" spans="1:9" s="406" customFormat="1" ht="15.6" x14ac:dyDescent="0.3">
      <c r="A15" s="407" t="s">
        <v>176</v>
      </c>
      <c r="B15" s="407"/>
      <c r="C15" s="407"/>
      <c r="D15" s="407"/>
      <c r="E15" s="407"/>
      <c r="F15" s="407"/>
      <c r="G15" s="405"/>
      <c r="H15" s="405"/>
      <c r="I15" s="405"/>
    </row>
    <row r="16" spans="1:9" s="406" customFormat="1" ht="15.6" x14ac:dyDescent="0.3">
      <c r="A16" s="408" t="s">
        <v>177</v>
      </c>
      <c r="B16" s="409"/>
      <c r="C16" s="409"/>
      <c r="D16" s="410"/>
      <c r="E16" s="410"/>
      <c r="F16" s="410"/>
      <c r="G16" s="405"/>
      <c r="H16" s="405"/>
      <c r="I16" s="405"/>
    </row>
    <row r="17" spans="1:9" s="390" customFormat="1" x14ac:dyDescent="0.3">
      <c r="A17" s="389"/>
      <c r="B17" s="389"/>
      <c r="C17" s="389"/>
      <c r="D17" s="389"/>
      <c r="E17" s="389"/>
      <c r="F17" s="389"/>
      <c r="G17" s="389"/>
      <c r="H17" s="389"/>
      <c r="I17" s="389"/>
    </row>
    <row r="18" spans="1:9" s="390" customFormat="1" x14ac:dyDescent="0.3">
      <c r="B18" s="389"/>
      <c r="C18" s="389"/>
      <c r="D18" s="389"/>
      <c r="E18" s="389"/>
      <c r="F18" s="389"/>
      <c r="G18" s="389"/>
      <c r="H18" s="389"/>
      <c r="I18" s="389"/>
    </row>
    <row r="19" spans="1:9" s="390" customFormat="1" ht="15.6" x14ac:dyDescent="0.3">
      <c r="A19" s="401" t="s">
        <v>174</v>
      </c>
      <c r="B19" s="389"/>
      <c r="C19" s="389"/>
      <c r="D19" s="389"/>
      <c r="E19" s="389"/>
      <c r="F19" s="389"/>
      <c r="G19" s="389"/>
      <c r="H19" s="389"/>
      <c r="I19" s="389"/>
    </row>
    <row r="20" spans="1:9" s="390" customFormat="1" x14ac:dyDescent="0.3"/>
    <row r="21" spans="1:9" s="388" customFormat="1" x14ac:dyDescent="0.3">
      <c r="A21" s="30"/>
    </row>
    <row r="22" spans="1:9" s="390" customFormat="1" x14ac:dyDescent="0.3">
      <c r="A22" s="51"/>
    </row>
    <row r="23" spans="1:9" s="390" customFormat="1" x14ac:dyDescent="0.3">
      <c r="A23" s="51"/>
    </row>
    <row r="24" spans="1:9" s="390" customFormat="1" x14ac:dyDescent="0.3">
      <c r="A24" s="51"/>
    </row>
    <row r="25" spans="1:9" s="390" customFormat="1" x14ac:dyDescent="0.3">
      <c r="A25" s="51"/>
    </row>
    <row r="26" spans="1:9" s="388" customFormat="1" x14ac:dyDescent="0.3">
      <c r="A26" s="30"/>
    </row>
    <row r="27" spans="1:9" s="390" customFormat="1" x14ac:dyDescent="0.3">
      <c r="A27" s="51"/>
    </row>
    <row r="28" spans="1:9" s="390" customFormat="1" x14ac:dyDescent="0.3">
      <c r="A28" s="51"/>
    </row>
    <row r="29" spans="1:9" s="390" customFormat="1" ht="28.8" customHeight="1" x14ac:dyDescent="0.3">
      <c r="A29" s="51"/>
    </row>
    <row r="30" spans="1:9" s="390" customFormat="1" x14ac:dyDescent="0.3">
      <c r="A30" s="51"/>
    </row>
    <row r="31" spans="1:9" s="388" customFormat="1" x14ac:dyDescent="0.3">
      <c r="A31" s="30"/>
    </row>
    <row r="32" spans="1:9" s="390" customFormat="1" x14ac:dyDescent="0.3">
      <c r="A32" s="51"/>
    </row>
    <row r="33" spans="1:1" s="390" customFormat="1" x14ac:dyDescent="0.3">
      <c r="A33" s="51"/>
    </row>
    <row r="34" spans="1:1" s="390" customFormat="1" x14ac:dyDescent="0.3">
      <c r="A34" s="51"/>
    </row>
    <row r="35" spans="1:1" s="388" customFormat="1" x14ac:dyDescent="0.3">
      <c r="A35" s="30"/>
    </row>
    <row r="36" spans="1:1" s="390" customFormat="1" x14ac:dyDescent="0.3">
      <c r="A36" s="51"/>
    </row>
    <row r="37" spans="1:1" s="390" customFormat="1" x14ac:dyDescent="0.3">
      <c r="A37" s="51"/>
    </row>
    <row r="38" spans="1:1" s="390" customFormat="1" x14ac:dyDescent="0.3">
      <c r="A38" s="51"/>
    </row>
    <row r="39" spans="1:1" s="390" customFormat="1" x14ac:dyDescent="0.3">
      <c r="A39" s="51"/>
    </row>
    <row r="40" spans="1:1" s="390" customFormat="1" x14ac:dyDescent="0.3">
      <c r="A40" s="51"/>
    </row>
    <row r="41" spans="1:1" s="1" customFormat="1" x14ac:dyDescent="0.3">
      <c r="A41" s="30"/>
    </row>
    <row r="42" spans="1:1" s="1" customFormat="1" x14ac:dyDescent="0.3">
      <c r="A42" s="30"/>
    </row>
    <row r="43" spans="1:1" x14ac:dyDescent="0.3">
      <c r="A43" s="51"/>
    </row>
    <row r="44" spans="1:1" x14ac:dyDescent="0.3">
      <c r="A44" s="51"/>
    </row>
    <row r="45" spans="1:1" x14ac:dyDescent="0.3">
      <c r="A45" s="51"/>
    </row>
    <row r="46" spans="1:1" x14ac:dyDescent="0.3">
      <c r="A46" s="51"/>
    </row>
  </sheetData>
  <mergeCells count="3">
    <mergeCell ref="A4:H11"/>
    <mergeCell ref="A14:F14"/>
    <mergeCell ref="A15:F15"/>
  </mergeCells>
  <pageMargins left="0.7" right="0.7" top="0.75" bottom="0.75" header="0.3" footer="0.3"/>
  <pageSetup orientation="portrait" r:id="rId1"/>
  <headerFooter>
    <oddHeader>&amp;R&amp;G</oddHeader>
    <oddFooter>&amp;L&amp;"-,Bold"Salt Lake Region SBDC&amp;"-,Regular"
SLCC Miller Business Resource Center
801-957-5441 - jim.herrin@slcc.edu
www.utahsbdc.org  www.mbrcslcc.com</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32E7A-0321-4B76-972A-1FA621232A4F}">
  <sheetPr>
    <tabColor rgb="FFFFFF00"/>
    <pageSetUpPr fitToPage="1"/>
  </sheetPr>
  <dimension ref="A1:P57"/>
  <sheetViews>
    <sheetView zoomScale="90" zoomScaleNormal="90" workbookViewId="0"/>
  </sheetViews>
  <sheetFormatPr defaultRowHeight="14.4" x14ac:dyDescent="0.3"/>
  <cols>
    <col min="1" max="1" width="39.88671875" customWidth="1"/>
    <col min="2" max="2" width="20.21875" customWidth="1"/>
    <col min="3" max="3" width="19.33203125" customWidth="1"/>
    <col min="4" max="15" width="16" customWidth="1"/>
    <col min="16" max="16" width="13.109375" customWidth="1"/>
  </cols>
  <sheetData>
    <row r="1" spans="1:16" ht="18" x14ac:dyDescent="0.35">
      <c r="A1" s="5" t="s">
        <v>117</v>
      </c>
    </row>
    <row r="2" spans="1:16" ht="15.6" x14ac:dyDescent="0.3">
      <c r="A2" s="349" t="s">
        <v>144</v>
      </c>
    </row>
    <row r="4" spans="1:16" ht="22.2" customHeight="1" x14ac:dyDescent="0.3">
      <c r="A4" s="183" t="s">
        <v>4</v>
      </c>
      <c r="B4" s="48"/>
      <c r="J4" s="71"/>
      <c r="K4" s="71"/>
      <c r="L4" s="71"/>
      <c r="M4" s="71"/>
      <c r="N4" s="71"/>
    </row>
    <row r="5" spans="1:16" ht="22.2" customHeight="1" x14ac:dyDescent="0.3">
      <c r="A5" s="183" t="s">
        <v>84</v>
      </c>
      <c r="B5" s="53"/>
      <c r="C5" s="69" t="s">
        <v>85</v>
      </c>
      <c r="I5" s="185" t="s">
        <v>146</v>
      </c>
      <c r="J5" s="71"/>
      <c r="K5" s="71"/>
      <c r="L5" s="71"/>
      <c r="M5" s="71"/>
      <c r="N5" s="71"/>
    </row>
    <row r="6" spans="1:16" ht="22.2" customHeight="1" x14ac:dyDescent="0.3">
      <c r="A6" s="183" t="s">
        <v>86</v>
      </c>
      <c r="B6" s="53"/>
      <c r="C6" s="68" t="s">
        <v>87</v>
      </c>
      <c r="I6" s="385" t="s">
        <v>175</v>
      </c>
      <c r="J6" s="385"/>
      <c r="K6" s="385"/>
      <c r="L6" s="385"/>
      <c r="M6" s="385"/>
      <c r="N6" s="71"/>
    </row>
    <row r="7" spans="1:16" ht="22.2" customHeight="1" x14ac:dyDescent="0.3">
      <c r="A7" s="183" t="s">
        <v>70</v>
      </c>
      <c r="B7" s="133">
        <f>+IF(B5&gt;0,B5+56,IF(B6&gt;0,B6+56,0))</f>
        <v>0</v>
      </c>
      <c r="I7" s="386"/>
      <c r="J7" s="386"/>
      <c r="K7" s="386"/>
      <c r="L7" s="386"/>
      <c r="M7" s="386"/>
      <c r="N7" s="71"/>
    </row>
    <row r="8" spans="1:16" ht="22.2" customHeight="1" x14ac:dyDescent="0.3">
      <c r="A8" s="54"/>
      <c r="B8" s="182"/>
      <c r="I8" s="386"/>
      <c r="J8" s="386"/>
      <c r="K8" s="386"/>
      <c r="L8" s="386"/>
      <c r="M8" s="386"/>
      <c r="N8" s="71"/>
    </row>
    <row r="9" spans="1:16" ht="43.2" x14ac:dyDescent="0.3">
      <c r="A9" s="55" t="s">
        <v>142</v>
      </c>
      <c r="B9" s="55" t="s">
        <v>141</v>
      </c>
      <c r="C9" s="55" t="s">
        <v>19</v>
      </c>
      <c r="E9" s="14"/>
      <c r="F9" s="14"/>
      <c r="G9" s="14"/>
      <c r="H9" s="14"/>
      <c r="I9" s="386"/>
      <c r="J9" s="386"/>
      <c r="K9" s="386"/>
      <c r="L9" s="386"/>
      <c r="M9" s="386"/>
      <c r="N9" s="71"/>
    </row>
    <row r="10" spans="1:16" ht="28.8" x14ac:dyDescent="0.3">
      <c r="A10" s="184" t="s">
        <v>143</v>
      </c>
      <c r="B10" s="56"/>
      <c r="C10" s="56"/>
      <c r="E10" s="14"/>
      <c r="F10" s="14"/>
      <c r="G10" s="14"/>
      <c r="H10" s="14"/>
      <c r="I10" s="386"/>
      <c r="J10" s="386"/>
      <c r="K10" s="386"/>
      <c r="L10" s="386"/>
      <c r="M10" s="386"/>
      <c r="N10" s="71"/>
    </row>
    <row r="11" spans="1:16" ht="16.8" customHeight="1" x14ac:dyDescent="0.3">
      <c r="F11" s="192"/>
      <c r="I11" s="386"/>
      <c r="J11" s="386"/>
      <c r="K11" s="386"/>
      <c r="L11" s="386"/>
      <c r="M11" s="386"/>
      <c r="N11" s="71"/>
    </row>
    <row r="12" spans="1:16" ht="15" thickBot="1" x14ac:dyDescent="0.35"/>
    <row r="13" spans="1:16" s="97" customFormat="1" ht="29.4" thickBot="1" x14ac:dyDescent="0.35">
      <c r="E13" s="115" t="s">
        <v>114</v>
      </c>
      <c r="F13" s="247" t="s">
        <v>73</v>
      </c>
      <c r="G13" s="248"/>
      <c r="H13" s="249"/>
      <c r="I13" s="250" t="s">
        <v>74</v>
      </c>
      <c r="J13" s="249"/>
      <c r="K13" s="251" t="s">
        <v>112</v>
      </c>
      <c r="L13" s="252"/>
      <c r="M13" s="250" t="s">
        <v>72</v>
      </c>
      <c r="N13" s="252"/>
      <c r="O13" s="251" t="s">
        <v>113</v>
      </c>
      <c r="P13" s="252"/>
    </row>
    <row r="14" spans="1:16" ht="60.6" customHeight="1" x14ac:dyDescent="0.3">
      <c r="A14" s="17" t="s">
        <v>83</v>
      </c>
      <c r="B14" s="67" t="s">
        <v>41</v>
      </c>
      <c r="C14" s="279" t="s">
        <v>164</v>
      </c>
      <c r="D14" s="22" t="s">
        <v>145</v>
      </c>
      <c r="E14" s="64" t="s">
        <v>82</v>
      </c>
      <c r="F14" s="59" t="s">
        <v>148</v>
      </c>
      <c r="G14" s="58" t="s">
        <v>75</v>
      </c>
      <c r="H14" s="60" t="s">
        <v>76</v>
      </c>
      <c r="I14" s="59" t="s">
        <v>76</v>
      </c>
      <c r="J14" s="60" t="s">
        <v>77</v>
      </c>
      <c r="K14" s="59" t="s">
        <v>78</v>
      </c>
      <c r="L14" s="60" t="s">
        <v>79</v>
      </c>
      <c r="M14" s="59" t="s">
        <v>76</v>
      </c>
      <c r="N14" s="60" t="s">
        <v>80</v>
      </c>
      <c r="O14" s="59" t="s">
        <v>81</v>
      </c>
      <c r="P14" s="60" t="s">
        <v>79</v>
      </c>
    </row>
    <row r="15" spans="1:16" x14ac:dyDescent="0.3">
      <c r="A15" s="175"/>
      <c r="B15" s="190"/>
      <c r="C15" s="327"/>
      <c r="D15" s="66"/>
      <c r="E15" s="65"/>
      <c r="F15" s="325">
        <f>+'8wk Cost Tracking'!J7</f>
        <v>0</v>
      </c>
      <c r="G15" s="326">
        <f>+'8wk FTE Tracking'!J6</f>
        <v>0</v>
      </c>
      <c r="H15" s="102">
        <f>+IF(G15=0,0,IF(C15="Hourly",(F15/G15)/8,F15/8*52))</f>
        <v>0</v>
      </c>
      <c r="I15" s="61"/>
      <c r="J15" s="62"/>
      <c r="K15" s="61"/>
      <c r="L15" s="63"/>
      <c r="M15" s="61"/>
      <c r="N15" s="63"/>
      <c r="O15" s="61"/>
      <c r="P15" s="63"/>
    </row>
    <row r="16" spans="1:16" x14ac:dyDescent="0.3">
      <c r="A16" s="175"/>
      <c r="B16" s="190"/>
      <c r="C16" s="327"/>
      <c r="D16" s="66"/>
      <c r="E16" s="65"/>
      <c r="F16" s="325">
        <f>+'8wk Cost Tracking'!J8</f>
        <v>0</v>
      </c>
      <c r="G16" s="326">
        <f>+'8wk FTE Tracking'!J7</f>
        <v>0</v>
      </c>
      <c r="H16" s="102">
        <f>+IF(G16=0,0,IF(C16="Hourly",(F16/G16)/8,F16/8*52))</f>
        <v>0</v>
      </c>
      <c r="I16" s="61"/>
      <c r="J16" s="62"/>
      <c r="K16" s="61"/>
      <c r="L16" s="63"/>
      <c r="M16" s="61"/>
      <c r="N16" s="63"/>
      <c r="O16" s="61"/>
      <c r="P16" s="63"/>
    </row>
    <row r="17" spans="1:16" x14ac:dyDescent="0.3">
      <c r="A17" s="175"/>
      <c r="B17" s="190"/>
      <c r="C17" s="327"/>
      <c r="D17" s="66"/>
      <c r="E17" s="65"/>
      <c r="F17" s="325">
        <f>+'8wk Cost Tracking'!J9</f>
        <v>0</v>
      </c>
      <c r="G17" s="326">
        <f>+'8wk FTE Tracking'!J8</f>
        <v>0</v>
      </c>
      <c r="H17" s="102">
        <f t="shared" ref="H16:H34" si="0">+IF(G17=0,0,IF(C17="Hourly",(F17/G17)/8,F18/8*52))</f>
        <v>0</v>
      </c>
      <c r="I17" s="61"/>
      <c r="J17" s="62"/>
      <c r="K17" s="61"/>
      <c r="L17" s="63"/>
      <c r="M17" s="61"/>
      <c r="N17" s="63"/>
      <c r="O17" s="61"/>
      <c r="P17" s="63"/>
    </row>
    <row r="18" spans="1:16" x14ac:dyDescent="0.3">
      <c r="A18" s="175"/>
      <c r="B18" s="190"/>
      <c r="C18" s="327"/>
      <c r="D18" s="66"/>
      <c r="E18" s="65"/>
      <c r="F18" s="325">
        <f>+'8wk Cost Tracking'!J10</f>
        <v>0</v>
      </c>
      <c r="G18" s="326">
        <f>+'8wk FTE Tracking'!J9</f>
        <v>0</v>
      </c>
      <c r="H18" s="102">
        <f t="shared" si="0"/>
        <v>0</v>
      </c>
      <c r="I18" s="61"/>
      <c r="J18" s="62"/>
      <c r="K18" s="61"/>
      <c r="L18" s="63"/>
      <c r="M18" s="61"/>
      <c r="N18" s="63"/>
      <c r="O18" s="61"/>
      <c r="P18" s="63"/>
    </row>
    <row r="19" spans="1:16" x14ac:dyDescent="0.3">
      <c r="A19" s="175"/>
      <c r="B19" s="190"/>
      <c r="C19" s="327"/>
      <c r="D19" s="66"/>
      <c r="E19" s="65"/>
      <c r="F19" s="325">
        <f>+'8wk Cost Tracking'!J11</f>
        <v>0</v>
      </c>
      <c r="G19" s="326">
        <f>+'8wk FTE Tracking'!J10</f>
        <v>0</v>
      </c>
      <c r="H19" s="102">
        <f t="shared" si="0"/>
        <v>0</v>
      </c>
      <c r="I19" s="61"/>
      <c r="J19" s="62"/>
      <c r="K19" s="61"/>
      <c r="L19" s="63"/>
      <c r="M19" s="61"/>
      <c r="N19" s="63"/>
      <c r="O19" s="61"/>
      <c r="P19" s="63"/>
    </row>
    <row r="20" spans="1:16" x14ac:dyDescent="0.3">
      <c r="A20" s="175"/>
      <c r="B20" s="190"/>
      <c r="C20" s="327"/>
      <c r="D20" s="66"/>
      <c r="E20" s="65"/>
      <c r="F20" s="325">
        <f>+'8wk Cost Tracking'!J12</f>
        <v>0</v>
      </c>
      <c r="G20" s="326">
        <f>+'8wk FTE Tracking'!J11</f>
        <v>0</v>
      </c>
      <c r="H20" s="102">
        <f t="shared" si="0"/>
        <v>0</v>
      </c>
      <c r="I20" s="61"/>
      <c r="J20" s="62"/>
      <c r="K20" s="61"/>
      <c r="L20" s="63"/>
      <c r="M20" s="61"/>
      <c r="N20" s="63"/>
      <c r="O20" s="61"/>
      <c r="P20" s="63"/>
    </row>
    <row r="21" spans="1:16" x14ac:dyDescent="0.3">
      <c r="A21" s="175"/>
      <c r="B21" s="190"/>
      <c r="C21" s="327"/>
      <c r="D21" s="66"/>
      <c r="E21" s="65"/>
      <c r="F21" s="325">
        <f>+'8wk Cost Tracking'!J13</f>
        <v>0</v>
      </c>
      <c r="G21" s="326">
        <f>+'8wk FTE Tracking'!J12</f>
        <v>0</v>
      </c>
      <c r="H21" s="102">
        <f t="shared" si="0"/>
        <v>0</v>
      </c>
      <c r="I21" s="61"/>
      <c r="J21" s="62"/>
      <c r="K21" s="61"/>
      <c r="L21" s="63"/>
      <c r="M21" s="61"/>
      <c r="N21" s="63"/>
      <c r="O21" s="61"/>
      <c r="P21" s="63"/>
    </row>
    <row r="22" spans="1:16" x14ac:dyDescent="0.3">
      <c r="A22" s="175"/>
      <c r="B22" s="190"/>
      <c r="C22" s="327"/>
      <c r="D22" s="66"/>
      <c r="E22" s="65"/>
      <c r="F22" s="325">
        <f>+'8wk Cost Tracking'!J14</f>
        <v>0</v>
      </c>
      <c r="G22" s="326">
        <f>+'8wk FTE Tracking'!J13</f>
        <v>0</v>
      </c>
      <c r="H22" s="102">
        <f t="shared" si="0"/>
        <v>0</v>
      </c>
      <c r="I22" s="61"/>
      <c r="J22" s="62"/>
      <c r="K22" s="61"/>
      <c r="L22" s="63"/>
      <c r="M22" s="61"/>
      <c r="N22" s="63"/>
      <c r="O22" s="61"/>
      <c r="P22" s="63"/>
    </row>
    <row r="23" spans="1:16" x14ac:dyDescent="0.3">
      <c r="A23" s="175"/>
      <c r="B23" s="190"/>
      <c r="C23" s="327"/>
      <c r="D23" s="66"/>
      <c r="E23" s="65"/>
      <c r="F23" s="325">
        <f>+'8wk Cost Tracking'!J15</f>
        <v>0</v>
      </c>
      <c r="G23" s="326">
        <f>+'8wk FTE Tracking'!J14</f>
        <v>0</v>
      </c>
      <c r="H23" s="102">
        <f t="shared" si="0"/>
        <v>0</v>
      </c>
      <c r="I23" s="61"/>
      <c r="J23" s="62"/>
      <c r="K23" s="61"/>
      <c r="L23" s="63"/>
      <c r="M23" s="61"/>
      <c r="N23" s="63"/>
      <c r="O23" s="61"/>
      <c r="P23" s="63"/>
    </row>
    <row r="24" spans="1:16" x14ac:dyDescent="0.3">
      <c r="A24" s="175"/>
      <c r="B24" s="190"/>
      <c r="C24" s="327"/>
      <c r="D24" s="66"/>
      <c r="E24" s="65"/>
      <c r="F24" s="325">
        <f>+'8wk Cost Tracking'!J16</f>
        <v>0</v>
      </c>
      <c r="G24" s="326">
        <f>+'8wk FTE Tracking'!J15</f>
        <v>0</v>
      </c>
      <c r="H24" s="102">
        <f t="shared" si="0"/>
        <v>0</v>
      </c>
      <c r="I24" s="61"/>
      <c r="J24" s="62"/>
      <c r="K24" s="61"/>
      <c r="L24" s="63"/>
      <c r="M24" s="61"/>
      <c r="N24" s="63"/>
      <c r="O24" s="61"/>
      <c r="P24" s="63"/>
    </row>
    <row r="25" spans="1:16" x14ac:dyDescent="0.3">
      <c r="A25" s="175"/>
      <c r="B25" s="190"/>
      <c r="C25" s="327"/>
      <c r="D25" s="66"/>
      <c r="E25" s="65"/>
      <c r="F25" s="325">
        <f>+'8wk Cost Tracking'!J17</f>
        <v>0</v>
      </c>
      <c r="G25" s="326">
        <f>+'8wk FTE Tracking'!J16</f>
        <v>0</v>
      </c>
      <c r="H25" s="102">
        <f t="shared" si="0"/>
        <v>0</v>
      </c>
      <c r="I25" s="61"/>
      <c r="J25" s="62"/>
      <c r="K25" s="61"/>
      <c r="L25" s="63"/>
      <c r="M25" s="61"/>
      <c r="N25" s="63"/>
      <c r="O25" s="61"/>
      <c r="P25" s="63"/>
    </row>
    <row r="26" spans="1:16" x14ac:dyDescent="0.3">
      <c r="A26" s="175"/>
      <c r="B26" s="190"/>
      <c r="C26" s="327"/>
      <c r="D26" s="66"/>
      <c r="E26" s="65"/>
      <c r="F26" s="325">
        <f>+'8wk Cost Tracking'!J18</f>
        <v>0</v>
      </c>
      <c r="G26" s="326">
        <f>+'8wk FTE Tracking'!J17</f>
        <v>0</v>
      </c>
      <c r="H26" s="102">
        <f t="shared" si="0"/>
        <v>0</v>
      </c>
      <c r="I26" s="61"/>
      <c r="J26" s="62"/>
      <c r="K26" s="61"/>
      <c r="L26" s="63"/>
      <c r="M26" s="61"/>
      <c r="N26" s="63"/>
      <c r="O26" s="61"/>
      <c r="P26" s="63"/>
    </row>
    <row r="27" spans="1:16" x14ac:dyDescent="0.3">
      <c r="A27" s="175"/>
      <c r="B27" s="190"/>
      <c r="C27" s="327"/>
      <c r="D27" s="66"/>
      <c r="E27" s="65"/>
      <c r="F27" s="325">
        <f>+'8wk Cost Tracking'!J19</f>
        <v>0</v>
      </c>
      <c r="G27" s="326">
        <f>+'8wk FTE Tracking'!J18</f>
        <v>0</v>
      </c>
      <c r="H27" s="102">
        <f t="shared" si="0"/>
        <v>0</v>
      </c>
      <c r="I27" s="61"/>
      <c r="J27" s="62"/>
      <c r="K27" s="61"/>
      <c r="L27" s="63"/>
      <c r="M27" s="61"/>
      <c r="N27" s="63"/>
      <c r="O27" s="61"/>
      <c r="P27" s="63"/>
    </row>
    <row r="28" spans="1:16" x14ac:dyDescent="0.3">
      <c r="A28" s="175"/>
      <c r="B28" s="190"/>
      <c r="C28" s="327"/>
      <c r="D28" s="66"/>
      <c r="E28" s="65"/>
      <c r="F28" s="325">
        <f>+'8wk Cost Tracking'!J20</f>
        <v>0</v>
      </c>
      <c r="G28" s="326">
        <f>+'8wk FTE Tracking'!J19</f>
        <v>0</v>
      </c>
      <c r="H28" s="102">
        <f t="shared" si="0"/>
        <v>0</v>
      </c>
      <c r="I28" s="61"/>
      <c r="J28" s="62"/>
      <c r="K28" s="61"/>
      <c r="L28" s="63"/>
      <c r="M28" s="61"/>
      <c r="N28" s="63"/>
      <c r="O28" s="61"/>
      <c r="P28" s="63"/>
    </row>
    <row r="29" spans="1:16" x14ac:dyDescent="0.3">
      <c r="A29" s="175"/>
      <c r="B29" s="190"/>
      <c r="C29" s="327"/>
      <c r="D29" s="66"/>
      <c r="E29" s="65"/>
      <c r="F29" s="325">
        <f>+'8wk Cost Tracking'!J21</f>
        <v>0</v>
      </c>
      <c r="G29" s="326">
        <f>+'8wk FTE Tracking'!J20</f>
        <v>0</v>
      </c>
      <c r="H29" s="102">
        <f t="shared" si="0"/>
        <v>0</v>
      </c>
      <c r="I29" s="61"/>
      <c r="J29" s="62"/>
      <c r="K29" s="61"/>
      <c r="L29" s="63"/>
      <c r="M29" s="61"/>
      <c r="N29" s="63"/>
      <c r="O29" s="61"/>
      <c r="P29" s="63"/>
    </row>
    <row r="30" spans="1:16" x14ac:dyDescent="0.3">
      <c r="A30" s="175"/>
      <c r="B30" s="190"/>
      <c r="C30" s="327"/>
      <c r="D30" s="66"/>
      <c r="E30" s="65"/>
      <c r="F30" s="325">
        <f>+'8wk Cost Tracking'!J22</f>
        <v>0</v>
      </c>
      <c r="G30" s="326">
        <f>+'8wk FTE Tracking'!J21</f>
        <v>0</v>
      </c>
      <c r="H30" s="102">
        <f t="shared" si="0"/>
        <v>0</v>
      </c>
      <c r="I30" s="61"/>
      <c r="J30" s="62"/>
      <c r="K30" s="61"/>
      <c r="L30" s="63"/>
      <c r="M30" s="61"/>
      <c r="N30" s="63"/>
      <c r="O30" s="61"/>
      <c r="P30" s="63"/>
    </row>
    <row r="31" spans="1:16" x14ac:dyDescent="0.3">
      <c r="A31" s="175"/>
      <c r="B31" s="190"/>
      <c r="C31" s="327"/>
      <c r="D31" s="66"/>
      <c r="E31" s="65"/>
      <c r="F31" s="325">
        <f>+'8wk Cost Tracking'!J23</f>
        <v>0</v>
      </c>
      <c r="G31" s="326">
        <f>+'8wk FTE Tracking'!J22</f>
        <v>0</v>
      </c>
      <c r="H31" s="102">
        <f t="shared" si="0"/>
        <v>0</v>
      </c>
      <c r="I31" s="61"/>
      <c r="J31" s="62"/>
      <c r="K31" s="61"/>
      <c r="L31" s="63"/>
      <c r="M31" s="61"/>
      <c r="N31" s="63"/>
      <c r="O31" s="61"/>
      <c r="P31" s="63"/>
    </row>
    <row r="32" spans="1:16" x14ac:dyDescent="0.3">
      <c r="A32" s="175"/>
      <c r="B32" s="190"/>
      <c r="C32" s="327"/>
      <c r="D32" s="66"/>
      <c r="E32" s="65"/>
      <c r="F32" s="325">
        <f>+'8wk Cost Tracking'!J24</f>
        <v>0</v>
      </c>
      <c r="G32" s="326">
        <f>+'8wk FTE Tracking'!J23</f>
        <v>0</v>
      </c>
      <c r="H32" s="102">
        <f t="shared" si="0"/>
        <v>0</v>
      </c>
      <c r="I32" s="61"/>
      <c r="J32" s="62"/>
      <c r="K32" s="61"/>
      <c r="L32" s="63"/>
      <c r="M32" s="61"/>
      <c r="N32" s="63"/>
      <c r="O32" s="61"/>
      <c r="P32" s="63"/>
    </row>
    <row r="33" spans="1:16" x14ac:dyDescent="0.3">
      <c r="A33" s="175"/>
      <c r="B33" s="190"/>
      <c r="C33" s="327"/>
      <c r="D33" s="66"/>
      <c r="E33" s="65"/>
      <c r="F33" s="325">
        <f>+'8wk Cost Tracking'!J25</f>
        <v>0</v>
      </c>
      <c r="G33" s="326">
        <f>+'8wk FTE Tracking'!J24</f>
        <v>0</v>
      </c>
      <c r="H33" s="102">
        <f t="shared" si="0"/>
        <v>0</v>
      </c>
      <c r="I33" s="61"/>
      <c r="J33" s="62"/>
      <c r="K33" s="61"/>
      <c r="L33" s="63"/>
      <c r="M33" s="61"/>
      <c r="N33" s="63"/>
      <c r="O33" s="61"/>
      <c r="P33" s="63"/>
    </row>
    <row r="34" spans="1:16" ht="15" thickBot="1" x14ac:dyDescent="0.35">
      <c r="A34" s="176"/>
      <c r="B34" s="191"/>
      <c r="C34" s="328"/>
      <c r="D34" s="119"/>
      <c r="E34" s="120"/>
      <c r="F34" s="325">
        <f>+'8wk Cost Tracking'!J26</f>
        <v>0</v>
      </c>
      <c r="G34" s="326">
        <f>+'8wk FTE Tracking'!J25</f>
        <v>0</v>
      </c>
      <c r="H34" s="102">
        <f t="shared" si="0"/>
        <v>0</v>
      </c>
      <c r="I34" s="121"/>
      <c r="J34" s="122"/>
      <c r="K34" s="121"/>
      <c r="L34" s="123"/>
      <c r="M34" s="121"/>
      <c r="N34" s="123"/>
      <c r="O34" s="121"/>
      <c r="P34" s="123"/>
    </row>
    <row r="35" spans="1:16" s="1" customFormat="1" ht="15" thickBot="1" x14ac:dyDescent="0.35">
      <c r="A35" s="124" t="s">
        <v>12</v>
      </c>
      <c r="B35" s="125"/>
      <c r="C35" s="329"/>
      <c r="D35" s="126"/>
      <c r="E35" s="127">
        <f>+SUM(E15:E34)</f>
        <v>0</v>
      </c>
      <c r="F35" s="128">
        <f>+SUM(F15:F34)</f>
        <v>0</v>
      </c>
      <c r="G35" s="129">
        <f>+SUM(G15:G34)</f>
        <v>0</v>
      </c>
      <c r="H35" s="130"/>
      <c r="I35" s="131"/>
      <c r="J35" s="132">
        <f>+SUM(J15:J34)</f>
        <v>0</v>
      </c>
      <c r="K35" s="131"/>
      <c r="L35" s="132">
        <f>+SUM(L15:L34)</f>
        <v>0</v>
      </c>
      <c r="M35" s="131"/>
      <c r="N35" s="132">
        <f>+SUM(N15:N34)</f>
        <v>0</v>
      </c>
      <c r="O35" s="131"/>
      <c r="P35" s="132">
        <f>+SUM(P15:P34)</f>
        <v>0</v>
      </c>
    </row>
    <row r="36" spans="1:16" ht="32.4" customHeight="1" x14ac:dyDescent="0.3">
      <c r="L36" s="14"/>
    </row>
    <row r="37" spans="1:16" ht="16.2" thickBot="1" x14ac:dyDescent="0.35">
      <c r="A37" s="70" t="s">
        <v>91</v>
      </c>
      <c r="B37" s="15"/>
      <c r="C37" s="15"/>
    </row>
    <row r="38" spans="1:16" ht="45.6" customHeight="1" x14ac:dyDescent="0.3">
      <c r="A38" s="24" t="s">
        <v>89</v>
      </c>
      <c r="B38" s="21" t="s">
        <v>41</v>
      </c>
      <c r="C38" s="19" t="s">
        <v>88</v>
      </c>
      <c r="D38" s="32" t="s">
        <v>170</v>
      </c>
      <c r="E38" s="32" t="s">
        <v>169</v>
      </c>
    </row>
    <row r="39" spans="1:16" x14ac:dyDescent="0.3">
      <c r="A39" s="31"/>
      <c r="B39" s="376"/>
      <c r="C39" s="34"/>
      <c r="D39" s="33"/>
      <c r="E39" s="33"/>
    </row>
    <row r="40" spans="1:16" x14ac:dyDescent="0.3">
      <c r="A40" s="31"/>
      <c r="B40" s="376"/>
      <c r="C40" s="34"/>
      <c r="D40" s="33"/>
      <c r="E40" s="33"/>
    </row>
    <row r="41" spans="1:16" x14ac:dyDescent="0.3">
      <c r="A41" s="31"/>
      <c r="B41" s="376"/>
      <c r="C41" s="34"/>
      <c r="D41" s="33"/>
      <c r="E41" s="33"/>
    </row>
    <row r="42" spans="1:16" x14ac:dyDescent="0.3">
      <c r="A42" s="31"/>
      <c r="B42" s="376"/>
      <c r="C42" s="34"/>
      <c r="D42" s="33"/>
      <c r="E42" s="33"/>
    </row>
    <row r="43" spans="1:16" x14ac:dyDescent="0.3">
      <c r="A43" s="31"/>
      <c r="B43" s="376"/>
      <c r="C43" s="34"/>
      <c r="D43" s="33"/>
      <c r="E43" s="33"/>
    </row>
    <row r="44" spans="1:16" x14ac:dyDescent="0.3">
      <c r="A44" s="31"/>
      <c r="B44" s="376"/>
      <c r="C44" s="34"/>
      <c r="D44" s="33"/>
      <c r="E44" s="33"/>
    </row>
    <row r="45" spans="1:16" x14ac:dyDescent="0.3">
      <c r="A45" s="31"/>
      <c r="B45" s="376"/>
      <c r="C45" s="34"/>
      <c r="D45" s="33"/>
      <c r="E45" s="33"/>
    </row>
    <row r="46" spans="1:16" x14ac:dyDescent="0.3">
      <c r="A46" s="31"/>
      <c r="B46" s="376"/>
      <c r="C46" s="34"/>
      <c r="D46" s="33"/>
      <c r="E46" s="33"/>
    </row>
    <row r="47" spans="1:16" ht="28.2" customHeight="1" x14ac:dyDescent="0.3"/>
    <row r="48" spans="1:16" ht="16.2" thickBot="1" x14ac:dyDescent="0.35">
      <c r="A48" s="70" t="s">
        <v>96</v>
      </c>
      <c r="B48" s="70"/>
      <c r="C48" s="70"/>
    </row>
    <row r="49" spans="1:3" ht="28.8" x14ac:dyDescent="0.3">
      <c r="A49" s="24" t="s">
        <v>90</v>
      </c>
      <c r="B49" s="21" t="s">
        <v>41</v>
      </c>
      <c r="C49" s="19" t="s">
        <v>88</v>
      </c>
    </row>
    <row r="50" spans="1:3" x14ac:dyDescent="0.3">
      <c r="A50" s="31" t="s">
        <v>166</v>
      </c>
      <c r="B50" s="31"/>
      <c r="C50" s="34">
        <v>8000</v>
      </c>
    </row>
    <row r="51" spans="1:3" x14ac:dyDescent="0.3">
      <c r="A51" s="31" t="s">
        <v>167</v>
      </c>
      <c r="B51" s="31"/>
      <c r="C51" s="34">
        <v>8000</v>
      </c>
    </row>
    <row r="52" spans="1:3" x14ac:dyDescent="0.3">
      <c r="A52" s="31"/>
      <c r="B52" s="31"/>
      <c r="C52" s="34"/>
    </row>
    <row r="53" spans="1:3" x14ac:dyDescent="0.3">
      <c r="A53" s="31"/>
      <c r="B53" s="31"/>
      <c r="C53" s="34"/>
    </row>
    <row r="54" spans="1:3" x14ac:dyDescent="0.3">
      <c r="A54" s="31"/>
      <c r="B54" s="31"/>
      <c r="C54" s="34"/>
    </row>
    <row r="55" spans="1:3" x14ac:dyDescent="0.3">
      <c r="A55" s="31"/>
      <c r="B55" s="31"/>
      <c r="C55" s="34"/>
    </row>
    <row r="56" spans="1:3" x14ac:dyDescent="0.3">
      <c r="A56" s="31"/>
      <c r="B56" s="31"/>
      <c r="C56" s="34"/>
    </row>
    <row r="57" spans="1:3" x14ac:dyDescent="0.3">
      <c r="A57" s="31"/>
      <c r="B57" s="31"/>
      <c r="C57" s="34"/>
    </row>
  </sheetData>
  <mergeCells count="6">
    <mergeCell ref="O13:P13"/>
    <mergeCell ref="I6:M11"/>
    <mergeCell ref="F13:H13"/>
    <mergeCell ref="I13:J13"/>
    <mergeCell ref="K13:L13"/>
    <mergeCell ref="M13:N13"/>
  </mergeCells>
  <pageMargins left="0.25" right="0.25" top="0.75" bottom="0.75" header="0.3" footer="0.3"/>
  <pageSetup scale="47" orientation="landscape" r:id="rId1"/>
  <headerFooter>
    <oddHeader>&amp;R&amp;G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20181-5F1F-44E4-ACC9-0D9D35989CE0}">
  <sheetPr>
    <tabColor rgb="FFFFFF00"/>
    <pageSetUpPr fitToPage="1"/>
  </sheetPr>
  <dimension ref="A1:S26"/>
  <sheetViews>
    <sheetView workbookViewId="0">
      <selection activeCell="B6" sqref="B6:I8"/>
    </sheetView>
  </sheetViews>
  <sheetFormatPr defaultRowHeight="14.4" x14ac:dyDescent="0.3"/>
  <cols>
    <col min="1" max="1" width="27.109375" customWidth="1"/>
    <col min="2" max="9" width="12.109375" customWidth="1"/>
    <col min="10" max="10" width="13.44140625" customWidth="1"/>
    <col min="11" max="11" width="11.44140625" customWidth="1"/>
  </cols>
  <sheetData>
    <row r="1" spans="1:19" ht="18" x14ac:dyDescent="0.35">
      <c r="A1" s="5" t="s">
        <v>152</v>
      </c>
    </row>
    <row r="3" spans="1:19" ht="15" thickBot="1" x14ac:dyDescent="0.35"/>
    <row r="4" spans="1:19" ht="15" thickBot="1" x14ac:dyDescent="0.35">
      <c r="B4" s="253" t="s">
        <v>151</v>
      </c>
      <c r="C4" s="254"/>
      <c r="D4" s="254"/>
      <c r="E4" s="254"/>
      <c r="F4" s="254"/>
      <c r="G4" s="254"/>
      <c r="H4" s="254"/>
      <c r="I4" s="255"/>
    </row>
    <row r="5" spans="1:19" ht="43.8" thickBot="1" x14ac:dyDescent="0.35">
      <c r="A5" s="197" t="s">
        <v>150</v>
      </c>
      <c r="B5" s="280">
        <f>+'8wk Cost Tracking'!B5</f>
        <v>6</v>
      </c>
      <c r="C5" s="277">
        <f t="shared" ref="C5:I5" si="0">+B5+7</f>
        <v>13</v>
      </c>
      <c r="D5" s="277">
        <f t="shared" si="0"/>
        <v>20</v>
      </c>
      <c r="E5" s="277">
        <f t="shared" si="0"/>
        <v>27</v>
      </c>
      <c r="F5" s="277">
        <f t="shared" si="0"/>
        <v>34</v>
      </c>
      <c r="G5" s="277">
        <f t="shared" si="0"/>
        <v>41</v>
      </c>
      <c r="H5" s="277">
        <f t="shared" si="0"/>
        <v>48</v>
      </c>
      <c r="I5" s="281">
        <f t="shared" si="0"/>
        <v>55</v>
      </c>
      <c r="J5" s="355" t="s">
        <v>153</v>
      </c>
      <c r="K5" s="49" t="s">
        <v>154</v>
      </c>
      <c r="L5" s="35"/>
      <c r="M5" s="35"/>
      <c r="N5" s="35"/>
      <c r="O5" s="35"/>
      <c r="P5" s="35"/>
      <c r="Q5" s="35"/>
      <c r="R5" s="35"/>
      <c r="S5" s="35"/>
    </row>
    <row r="6" spans="1:19" x14ac:dyDescent="0.3">
      <c r="A6" s="194">
        <f>+'Loan &amp; Empl Data'!A15</f>
        <v>0</v>
      </c>
      <c r="B6" s="336"/>
      <c r="C6" s="338"/>
      <c r="D6" s="338"/>
      <c r="E6" s="338"/>
      <c r="F6" s="338"/>
      <c r="G6" s="338"/>
      <c r="H6" s="338"/>
      <c r="I6" s="339"/>
      <c r="J6" s="343">
        <f>SUM(B6:I6)/8</f>
        <v>0</v>
      </c>
      <c r="K6" s="204">
        <f>+IF(J6=0,0,IF('8wk FTE Tracking'!J6&gt;=40,1,IF('Loan &amp; Empl Data'!B$10="Y",'8wk FTE Tracking'!J6/40,0.5)))</f>
        <v>0</v>
      </c>
      <c r="L6" s="35"/>
      <c r="M6" s="35"/>
      <c r="N6" s="35"/>
      <c r="O6" s="35"/>
      <c r="P6" s="35"/>
      <c r="Q6" s="35"/>
      <c r="R6" s="35"/>
      <c r="S6" s="35"/>
    </row>
    <row r="7" spans="1:19" x14ac:dyDescent="0.3">
      <c r="A7" s="195">
        <f>+'Loan &amp; Empl Data'!A16</f>
        <v>0</v>
      </c>
      <c r="B7" s="337"/>
      <c r="C7" s="199"/>
      <c r="D7" s="199"/>
      <c r="E7" s="199"/>
      <c r="F7" s="199"/>
      <c r="G7" s="199"/>
      <c r="H7" s="199"/>
      <c r="I7" s="335"/>
      <c r="J7" s="344">
        <f>+SUM(B7:I7)/8</f>
        <v>0</v>
      </c>
      <c r="K7" s="200">
        <f>+IF(J7=0,0,IF('8wk FTE Tracking'!J7&gt;=40,1,IF('Loan &amp; Empl Data'!B$10="Y",'8wk FTE Tracking'!J7/40,0.5)))</f>
        <v>0</v>
      </c>
      <c r="L7" s="35"/>
      <c r="M7" s="35"/>
      <c r="N7" s="35"/>
      <c r="O7" s="35"/>
      <c r="P7" s="35"/>
      <c r="Q7" s="35"/>
      <c r="R7" s="35"/>
      <c r="S7" s="35"/>
    </row>
    <row r="8" spans="1:19" x14ac:dyDescent="0.3">
      <c r="A8" s="195">
        <f>+'Loan &amp; Empl Data'!A17</f>
        <v>0</v>
      </c>
      <c r="B8" s="337"/>
      <c r="C8" s="199"/>
      <c r="D8" s="199"/>
      <c r="E8" s="199"/>
      <c r="F8" s="199"/>
      <c r="G8" s="199"/>
      <c r="H8" s="199"/>
      <c r="I8" s="335"/>
      <c r="J8" s="344">
        <f t="shared" ref="J8:J25" si="1">+SUM(B8:I8)/8</f>
        <v>0</v>
      </c>
      <c r="K8" s="200">
        <f>+IF(J8=0,0,IF('8wk FTE Tracking'!J8&gt;=40,1,IF('Loan &amp; Empl Data'!B$10="Y",'8wk FTE Tracking'!J8/40,0.5)))</f>
        <v>0</v>
      </c>
      <c r="L8" s="35"/>
      <c r="M8" s="35"/>
      <c r="N8" s="35"/>
      <c r="O8" s="35"/>
      <c r="P8" s="35"/>
      <c r="Q8" s="35"/>
      <c r="R8" s="35"/>
      <c r="S8" s="35"/>
    </row>
    <row r="9" spans="1:19" x14ac:dyDescent="0.3">
      <c r="A9" s="195">
        <f>+'Loan &amp; Empl Data'!A18</f>
        <v>0</v>
      </c>
      <c r="B9" s="198"/>
      <c r="C9" s="199"/>
      <c r="D9" s="199"/>
      <c r="E9" s="199"/>
      <c r="F9" s="199"/>
      <c r="G9" s="199"/>
      <c r="H9" s="199"/>
      <c r="I9" s="335"/>
      <c r="J9" s="344">
        <f t="shared" si="1"/>
        <v>0</v>
      </c>
      <c r="K9" s="200">
        <f>+IF(J9=0,0,IF('8wk FTE Tracking'!J9&gt;=40,1,IF('Loan &amp; Empl Data'!B$10="Y",'8wk FTE Tracking'!J9/40,0.5)))</f>
        <v>0</v>
      </c>
      <c r="L9" s="35"/>
      <c r="M9" s="35"/>
      <c r="N9" s="35"/>
      <c r="O9" s="35"/>
      <c r="P9" s="35"/>
      <c r="Q9" s="35"/>
      <c r="R9" s="35"/>
      <c r="S9" s="35"/>
    </row>
    <row r="10" spans="1:19" x14ac:dyDescent="0.3">
      <c r="A10" s="195">
        <f>+'Loan &amp; Empl Data'!A19</f>
        <v>0</v>
      </c>
      <c r="B10" s="198"/>
      <c r="C10" s="199"/>
      <c r="D10" s="199"/>
      <c r="E10" s="199"/>
      <c r="F10" s="199"/>
      <c r="G10" s="199"/>
      <c r="H10" s="199"/>
      <c r="I10" s="335"/>
      <c r="J10" s="344">
        <f t="shared" si="1"/>
        <v>0</v>
      </c>
      <c r="K10" s="200">
        <f>+IF(J10=0,0,IF('8wk FTE Tracking'!J10&gt;=40,1,IF('Loan &amp; Empl Data'!B$10="Y",'8wk FTE Tracking'!J10/40,0.5)))</f>
        <v>0</v>
      </c>
      <c r="L10" s="35"/>
      <c r="M10" s="35"/>
      <c r="N10" s="35"/>
      <c r="O10" s="35"/>
      <c r="P10" s="35"/>
      <c r="Q10" s="35"/>
      <c r="R10" s="35"/>
      <c r="S10" s="35"/>
    </row>
    <row r="11" spans="1:19" x14ac:dyDescent="0.3">
      <c r="A11" s="195">
        <f>+'Loan &amp; Empl Data'!A20</f>
        <v>0</v>
      </c>
      <c r="B11" s="198"/>
      <c r="C11" s="199"/>
      <c r="D11" s="199"/>
      <c r="E11" s="199"/>
      <c r="F11" s="199"/>
      <c r="G11" s="199"/>
      <c r="H11" s="199"/>
      <c r="I11" s="335"/>
      <c r="J11" s="344">
        <f t="shared" si="1"/>
        <v>0</v>
      </c>
      <c r="K11" s="200">
        <f>+IF(J11=0,0,IF('8wk FTE Tracking'!J11&gt;=40,1,IF('Loan &amp; Empl Data'!B$10="Y",'8wk FTE Tracking'!J11/40,0.5)))</f>
        <v>0</v>
      </c>
      <c r="L11" s="35"/>
      <c r="M11" s="35"/>
      <c r="N11" s="35"/>
      <c r="O11" s="35"/>
      <c r="P11" s="35"/>
      <c r="Q11" s="35"/>
      <c r="R11" s="35"/>
      <c r="S11" s="35"/>
    </row>
    <row r="12" spans="1:19" x14ac:dyDescent="0.3">
      <c r="A12" s="195">
        <f>+'Loan &amp; Empl Data'!A21</f>
        <v>0</v>
      </c>
      <c r="B12" s="198"/>
      <c r="C12" s="199"/>
      <c r="D12" s="199"/>
      <c r="E12" s="199"/>
      <c r="F12" s="199"/>
      <c r="G12" s="199"/>
      <c r="H12" s="199"/>
      <c r="I12" s="335"/>
      <c r="J12" s="344">
        <f t="shared" si="1"/>
        <v>0</v>
      </c>
      <c r="K12" s="200">
        <f>+IF(J12=0,0,IF('8wk FTE Tracking'!J12&gt;=40,1,IF('Loan &amp; Empl Data'!B$10="Y",'8wk FTE Tracking'!J12/40,0.5)))</f>
        <v>0</v>
      </c>
      <c r="L12" s="35"/>
      <c r="M12" s="35"/>
      <c r="N12" s="35"/>
      <c r="O12" s="35"/>
      <c r="P12" s="35"/>
      <c r="Q12" s="35"/>
      <c r="R12" s="35"/>
      <c r="S12" s="35"/>
    </row>
    <row r="13" spans="1:19" x14ac:dyDescent="0.3">
      <c r="A13" s="195">
        <f>+'Loan &amp; Empl Data'!A22</f>
        <v>0</v>
      </c>
      <c r="B13" s="198"/>
      <c r="C13" s="199"/>
      <c r="D13" s="199"/>
      <c r="E13" s="199"/>
      <c r="F13" s="199"/>
      <c r="G13" s="199"/>
      <c r="H13" s="199"/>
      <c r="I13" s="335"/>
      <c r="J13" s="344">
        <f t="shared" si="1"/>
        <v>0</v>
      </c>
      <c r="K13" s="200">
        <f>+IF(J13=0,0,IF('8wk FTE Tracking'!J13&gt;=40,1,IF('Loan &amp; Empl Data'!B$10="Y",'8wk FTE Tracking'!J13/40,0.5)))</f>
        <v>0</v>
      </c>
      <c r="L13" s="35"/>
      <c r="M13" s="35"/>
      <c r="N13" s="35"/>
      <c r="O13" s="35"/>
      <c r="P13" s="35"/>
      <c r="Q13" s="35"/>
      <c r="R13" s="35"/>
      <c r="S13" s="35"/>
    </row>
    <row r="14" spans="1:19" x14ac:dyDescent="0.3">
      <c r="A14" s="195">
        <f>+'Loan &amp; Empl Data'!A23</f>
        <v>0</v>
      </c>
      <c r="B14" s="198"/>
      <c r="C14" s="199"/>
      <c r="D14" s="199"/>
      <c r="E14" s="199"/>
      <c r="F14" s="199"/>
      <c r="G14" s="199"/>
      <c r="H14" s="199"/>
      <c r="I14" s="335"/>
      <c r="J14" s="344">
        <f t="shared" si="1"/>
        <v>0</v>
      </c>
      <c r="K14" s="200">
        <f>+IF(J14=0,0,IF('8wk FTE Tracking'!J14&gt;=40,1,IF('Loan &amp; Empl Data'!B$10="Y",'8wk FTE Tracking'!J14/40,0.5)))</f>
        <v>0</v>
      </c>
      <c r="L14" s="35"/>
      <c r="M14" s="35"/>
      <c r="N14" s="35"/>
      <c r="O14" s="35"/>
      <c r="P14" s="35"/>
      <c r="Q14" s="35"/>
      <c r="R14" s="35"/>
      <c r="S14" s="35"/>
    </row>
    <row r="15" spans="1:19" x14ac:dyDescent="0.3">
      <c r="A15" s="195">
        <f>+'Loan &amp; Empl Data'!A24</f>
        <v>0</v>
      </c>
      <c r="B15" s="198"/>
      <c r="C15" s="199"/>
      <c r="D15" s="199"/>
      <c r="E15" s="199"/>
      <c r="F15" s="199"/>
      <c r="G15" s="199"/>
      <c r="H15" s="199"/>
      <c r="I15" s="335"/>
      <c r="J15" s="344">
        <f t="shared" si="1"/>
        <v>0</v>
      </c>
      <c r="K15" s="200">
        <f>+IF(J15=0,0,IF('8wk FTE Tracking'!J15&gt;=40,1,IF('Loan &amp; Empl Data'!B$10="Y",'8wk FTE Tracking'!J15/40,0.5)))</f>
        <v>0</v>
      </c>
      <c r="L15" s="35"/>
      <c r="M15" s="35"/>
      <c r="N15" s="35"/>
      <c r="O15" s="35"/>
      <c r="P15" s="35"/>
      <c r="Q15" s="35"/>
      <c r="R15" s="35"/>
      <c r="S15" s="35"/>
    </row>
    <row r="16" spans="1:19" x14ac:dyDescent="0.3">
      <c r="A16" s="195">
        <f>+'Loan &amp; Empl Data'!A25</f>
        <v>0</v>
      </c>
      <c r="B16" s="198"/>
      <c r="C16" s="199"/>
      <c r="D16" s="199"/>
      <c r="E16" s="199"/>
      <c r="F16" s="199"/>
      <c r="G16" s="199"/>
      <c r="H16" s="199"/>
      <c r="I16" s="335"/>
      <c r="J16" s="344">
        <f t="shared" si="1"/>
        <v>0</v>
      </c>
      <c r="K16" s="200">
        <f>+IF(J16=0,0,IF('8wk FTE Tracking'!J16&gt;=40,1,IF('Loan &amp; Empl Data'!B$10="Y",'8wk FTE Tracking'!J16/40,0.5)))</f>
        <v>0</v>
      </c>
      <c r="L16" s="35"/>
      <c r="M16" s="35"/>
      <c r="N16" s="35"/>
      <c r="O16" s="35"/>
      <c r="P16" s="35"/>
      <c r="Q16" s="35"/>
      <c r="R16" s="35"/>
      <c r="S16" s="35"/>
    </row>
    <row r="17" spans="1:19" x14ac:dyDescent="0.3">
      <c r="A17" s="195">
        <f>+'Loan &amp; Empl Data'!A26</f>
        <v>0</v>
      </c>
      <c r="B17" s="198"/>
      <c r="C17" s="199"/>
      <c r="D17" s="199"/>
      <c r="E17" s="199"/>
      <c r="F17" s="199"/>
      <c r="G17" s="199"/>
      <c r="H17" s="199"/>
      <c r="I17" s="335"/>
      <c r="J17" s="344">
        <f t="shared" si="1"/>
        <v>0</v>
      </c>
      <c r="K17" s="200">
        <f>+IF(J17=0,0,IF('8wk FTE Tracking'!J17&gt;=40,1,IF('Loan &amp; Empl Data'!B$10="Y",'8wk FTE Tracking'!J17/40,0.5)))</f>
        <v>0</v>
      </c>
      <c r="L17" s="35"/>
      <c r="M17" s="35"/>
      <c r="N17" s="35"/>
      <c r="O17" s="35"/>
      <c r="P17" s="35"/>
      <c r="Q17" s="35"/>
      <c r="R17" s="35"/>
      <c r="S17" s="35"/>
    </row>
    <row r="18" spans="1:19" x14ac:dyDescent="0.3">
      <c r="A18" s="195">
        <f>+'Loan &amp; Empl Data'!A27</f>
        <v>0</v>
      </c>
      <c r="B18" s="198"/>
      <c r="C18" s="199"/>
      <c r="D18" s="199"/>
      <c r="E18" s="199"/>
      <c r="F18" s="199"/>
      <c r="G18" s="199"/>
      <c r="H18" s="199"/>
      <c r="I18" s="335"/>
      <c r="J18" s="344">
        <f t="shared" si="1"/>
        <v>0</v>
      </c>
      <c r="K18" s="200">
        <f>+IF(J18=0,0,IF('8wk FTE Tracking'!J18&gt;=40,1,IF('Loan &amp; Empl Data'!B$10="Y",'8wk FTE Tracking'!J18/40,0.5)))</f>
        <v>0</v>
      </c>
      <c r="L18" s="35"/>
      <c r="M18" s="35"/>
      <c r="N18" s="35"/>
      <c r="O18" s="35"/>
      <c r="P18" s="35"/>
      <c r="Q18" s="35"/>
      <c r="R18" s="35"/>
      <c r="S18" s="35"/>
    </row>
    <row r="19" spans="1:19" x14ac:dyDescent="0.3">
      <c r="A19" s="195">
        <f>+'Loan &amp; Empl Data'!A28</f>
        <v>0</v>
      </c>
      <c r="B19" s="198"/>
      <c r="C19" s="199"/>
      <c r="D19" s="199"/>
      <c r="E19" s="199"/>
      <c r="F19" s="199"/>
      <c r="G19" s="199"/>
      <c r="H19" s="199"/>
      <c r="I19" s="335"/>
      <c r="J19" s="344">
        <f t="shared" si="1"/>
        <v>0</v>
      </c>
      <c r="K19" s="200">
        <f>+IF(J19=0,0,IF('8wk FTE Tracking'!J19&gt;=40,1,IF('Loan &amp; Empl Data'!B$10="Y",'8wk FTE Tracking'!J19/40,0.5)))</f>
        <v>0</v>
      </c>
      <c r="L19" s="35"/>
      <c r="M19" s="35"/>
      <c r="N19" s="35"/>
      <c r="O19" s="35"/>
      <c r="P19" s="35"/>
      <c r="Q19" s="35"/>
      <c r="R19" s="35"/>
      <c r="S19" s="35"/>
    </row>
    <row r="20" spans="1:19" x14ac:dyDescent="0.3">
      <c r="A20" s="195">
        <f>+'Loan &amp; Empl Data'!A29</f>
        <v>0</v>
      </c>
      <c r="B20" s="198"/>
      <c r="C20" s="199"/>
      <c r="D20" s="199"/>
      <c r="E20" s="199"/>
      <c r="F20" s="199"/>
      <c r="G20" s="199"/>
      <c r="H20" s="199"/>
      <c r="I20" s="335"/>
      <c r="J20" s="344">
        <f t="shared" si="1"/>
        <v>0</v>
      </c>
      <c r="K20" s="200">
        <f>+IF(J20=0,0,IF('8wk FTE Tracking'!J20&gt;=40,1,IF('Loan &amp; Empl Data'!B$10="Y",'8wk FTE Tracking'!J20/40,0.5)))</f>
        <v>0</v>
      </c>
      <c r="L20" s="35"/>
      <c r="M20" s="35"/>
      <c r="N20" s="35"/>
      <c r="O20" s="35"/>
      <c r="P20" s="35"/>
      <c r="Q20" s="35"/>
      <c r="R20" s="35"/>
      <c r="S20" s="35"/>
    </row>
    <row r="21" spans="1:19" x14ac:dyDescent="0.3">
      <c r="A21" s="195">
        <f>+'Loan &amp; Empl Data'!A30</f>
        <v>0</v>
      </c>
      <c r="B21" s="198"/>
      <c r="C21" s="199"/>
      <c r="D21" s="199"/>
      <c r="E21" s="199"/>
      <c r="F21" s="199"/>
      <c r="G21" s="199"/>
      <c r="H21" s="199"/>
      <c r="I21" s="335"/>
      <c r="J21" s="344">
        <f t="shared" si="1"/>
        <v>0</v>
      </c>
      <c r="K21" s="200">
        <f>+IF(J21=0,0,IF('8wk FTE Tracking'!J21&gt;=40,1,IF('Loan &amp; Empl Data'!B$10="Y",'8wk FTE Tracking'!J21/40,0.5)))</f>
        <v>0</v>
      </c>
      <c r="L21" s="35"/>
      <c r="M21" s="35"/>
      <c r="N21" s="35"/>
      <c r="O21" s="35"/>
      <c r="P21" s="35"/>
      <c r="Q21" s="35"/>
      <c r="R21" s="35"/>
      <c r="S21" s="35"/>
    </row>
    <row r="22" spans="1:19" x14ac:dyDescent="0.3">
      <c r="A22" s="195">
        <f>+'Loan &amp; Empl Data'!A31</f>
        <v>0</v>
      </c>
      <c r="B22" s="198"/>
      <c r="C22" s="199"/>
      <c r="D22" s="199"/>
      <c r="E22" s="199"/>
      <c r="F22" s="199"/>
      <c r="G22" s="199"/>
      <c r="H22" s="199"/>
      <c r="I22" s="335"/>
      <c r="J22" s="344">
        <f t="shared" si="1"/>
        <v>0</v>
      </c>
      <c r="K22" s="200">
        <f>+IF(J22=0,0,IF('8wk FTE Tracking'!J22&gt;=40,1,IF('Loan &amp; Empl Data'!B$10="Y",'8wk FTE Tracking'!J22/40,0.5)))</f>
        <v>0</v>
      </c>
      <c r="L22" s="35"/>
      <c r="M22" s="35"/>
      <c r="N22" s="35"/>
      <c r="O22" s="35"/>
      <c r="P22" s="35"/>
      <c r="Q22" s="35"/>
      <c r="R22" s="35"/>
      <c r="S22" s="35"/>
    </row>
    <row r="23" spans="1:19" x14ac:dyDescent="0.3">
      <c r="A23" s="195">
        <f>+'Loan &amp; Empl Data'!A32</f>
        <v>0</v>
      </c>
      <c r="B23" s="198"/>
      <c r="C23" s="199"/>
      <c r="D23" s="199"/>
      <c r="E23" s="199"/>
      <c r="F23" s="199"/>
      <c r="G23" s="199"/>
      <c r="H23" s="199"/>
      <c r="I23" s="335"/>
      <c r="J23" s="344">
        <f t="shared" si="1"/>
        <v>0</v>
      </c>
      <c r="K23" s="200">
        <f>+IF(J23=0,0,IF('8wk FTE Tracking'!J23&gt;=40,1,IF('Loan &amp; Empl Data'!B$10="Y",'8wk FTE Tracking'!J23/40,0.5)))</f>
        <v>0</v>
      </c>
      <c r="L23" s="35"/>
      <c r="M23" s="35"/>
      <c r="N23" s="35"/>
      <c r="O23" s="35"/>
      <c r="P23" s="35"/>
      <c r="Q23" s="35"/>
      <c r="R23" s="35"/>
      <c r="S23" s="35"/>
    </row>
    <row r="24" spans="1:19" x14ac:dyDescent="0.3">
      <c r="A24" s="195">
        <f>+'Loan &amp; Empl Data'!A33</f>
        <v>0</v>
      </c>
      <c r="B24" s="198"/>
      <c r="C24" s="199"/>
      <c r="D24" s="199"/>
      <c r="E24" s="199"/>
      <c r="F24" s="199"/>
      <c r="G24" s="199"/>
      <c r="H24" s="199"/>
      <c r="I24" s="335"/>
      <c r="J24" s="344">
        <f t="shared" si="1"/>
        <v>0</v>
      </c>
      <c r="K24" s="200">
        <f>+IF(J24=0,0,IF('8wk FTE Tracking'!J24&gt;=40,1,IF('Loan &amp; Empl Data'!B$10="Y",'8wk FTE Tracking'!J24/40,0.5)))</f>
        <v>0</v>
      </c>
      <c r="L24" s="35"/>
      <c r="M24" s="35"/>
      <c r="N24" s="35"/>
      <c r="O24" s="35"/>
      <c r="P24" s="35"/>
      <c r="Q24" s="35"/>
      <c r="R24" s="35"/>
      <c r="S24" s="35"/>
    </row>
    <row r="25" spans="1:19" ht="15" thickBot="1" x14ac:dyDescent="0.35">
      <c r="A25" s="196">
        <f>+'Loan &amp; Empl Data'!A34</f>
        <v>0</v>
      </c>
      <c r="B25" s="340"/>
      <c r="C25" s="341"/>
      <c r="D25" s="341"/>
      <c r="E25" s="341"/>
      <c r="F25" s="341"/>
      <c r="G25" s="341"/>
      <c r="H25" s="341"/>
      <c r="I25" s="342"/>
      <c r="J25" s="344">
        <f t="shared" si="1"/>
        <v>0</v>
      </c>
      <c r="K25" s="146">
        <f>+IF(J25=0,0,IF('8wk FTE Tracking'!J25&gt;=40,1,IF('Loan &amp; Empl Data'!B$10="Y",'8wk FTE Tracking'!J25/40,0.5)))</f>
        <v>0</v>
      </c>
      <c r="L25" s="35"/>
      <c r="M25" s="35"/>
      <c r="N25" s="35"/>
      <c r="O25" s="35"/>
      <c r="P25" s="35"/>
      <c r="Q25" s="35"/>
      <c r="R25" s="35"/>
      <c r="S25" s="35"/>
    </row>
    <row r="26" spans="1:19" s="28" customFormat="1" ht="15" thickBot="1" x14ac:dyDescent="0.35">
      <c r="A26" s="201" t="s">
        <v>149</v>
      </c>
      <c r="B26" s="351">
        <f>+SUM(B6:B25)</f>
        <v>0</v>
      </c>
      <c r="C26" s="202">
        <f>+SUM(C6:C25)</f>
        <v>0</v>
      </c>
      <c r="D26" s="202">
        <f t="shared" ref="D26:I26" si="2">+SUM(D6:D25)</f>
        <v>0</v>
      </c>
      <c r="E26" s="202">
        <f t="shared" si="2"/>
        <v>0</v>
      </c>
      <c r="F26" s="202">
        <f t="shared" si="2"/>
        <v>0</v>
      </c>
      <c r="G26" s="202">
        <f t="shared" si="2"/>
        <v>0</v>
      </c>
      <c r="H26" s="202">
        <f t="shared" si="2"/>
        <v>0</v>
      </c>
      <c r="I26" s="352">
        <f t="shared" si="2"/>
        <v>0</v>
      </c>
      <c r="J26" s="350"/>
      <c r="K26" s="203">
        <f>+SUM(K6:K25)</f>
        <v>0</v>
      </c>
      <c r="L26" s="47"/>
      <c r="M26" s="29"/>
      <c r="N26" s="29"/>
      <c r="O26" s="29"/>
      <c r="P26" s="29"/>
      <c r="Q26" s="29"/>
      <c r="R26" s="29"/>
      <c r="S26" s="29"/>
    </row>
  </sheetData>
  <mergeCells count="1">
    <mergeCell ref="B4:I4"/>
  </mergeCells>
  <pageMargins left="0.7" right="0.7" top="0.75" bottom="0.75" header="0.3" footer="0.3"/>
  <pageSetup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37E78-FB3B-40A9-986A-585D2750D296}">
  <sheetPr>
    <tabColor rgb="FFFFFF00"/>
    <pageSetUpPr fitToPage="1"/>
  </sheetPr>
  <dimension ref="A1:S57"/>
  <sheetViews>
    <sheetView zoomScale="90" zoomScaleNormal="90" workbookViewId="0">
      <selection activeCell="A14" sqref="A14"/>
    </sheetView>
  </sheetViews>
  <sheetFormatPr defaultRowHeight="14.4" x14ac:dyDescent="0.3"/>
  <cols>
    <col min="1" max="1" width="49.44140625" customWidth="1"/>
    <col min="2" max="3" width="14.33203125" customWidth="1"/>
    <col min="4" max="4" width="16.6640625" customWidth="1"/>
    <col min="5" max="6" width="14.33203125" customWidth="1"/>
    <col min="7" max="7" width="16.5546875" customWidth="1"/>
    <col min="8" max="10" width="14.33203125" customWidth="1"/>
    <col min="11" max="11" width="15.109375" customWidth="1"/>
  </cols>
  <sheetData>
    <row r="1" spans="1:19" ht="18" x14ac:dyDescent="0.35">
      <c r="A1" s="5" t="s">
        <v>161</v>
      </c>
    </row>
    <row r="2" spans="1:19" ht="15.6" x14ac:dyDescent="0.3">
      <c r="A2" s="289" t="s">
        <v>7</v>
      </c>
    </row>
    <row r="3" spans="1:19" ht="15" thickBot="1" x14ac:dyDescent="0.35">
      <c r="D3" s="3"/>
    </row>
    <row r="4" spans="1:19" ht="15" thickBot="1" x14ac:dyDescent="0.35">
      <c r="B4" s="253" t="s">
        <v>92</v>
      </c>
      <c r="C4" s="254"/>
      <c r="D4" s="254"/>
      <c r="E4" s="254"/>
      <c r="F4" s="254"/>
      <c r="G4" s="254"/>
      <c r="H4" s="254"/>
      <c r="I4" s="255"/>
    </row>
    <row r="5" spans="1:19" ht="15" thickBot="1" x14ac:dyDescent="0.35">
      <c r="B5" s="280">
        <f>+'Loan &amp; Empl Data'!B5+6</f>
        <v>6</v>
      </c>
      <c r="C5" s="277">
        <f t="shared" ref="C5:I5" si="0">+B5+7</f>
        <v>13</v>
      </c>
      <c r="D5" s="277">
        <f t="shared" si="0"/>
        <v>20</v>
      </c>
      <c r="E5" s="277">
        <f t="shared" si="0"/>
        <v>27</v>
      </c>
      <c r="F5" s="277">
        <f t="shared" si="0"/>
        <v>34</v>
      </c>
      <c r="G5" s="277">
        <f t="shared" si="0"/>
        <v>41</v>
      </c>
      <c r="H5" s="277">
        <f t="shared" si="0"/>
        <v>48</v>
      </c>
      <c r="I5" s="278">
        <f t="shared" si="0"/>
        <v>55</v>
      </c>
      <c r="J5" s="22" t="s">
        <v>155</v>
      </c>
      <c r="K5" s="35"/>
      <c r="L5" s="35"/>
      <c r="M5" s="35"/>
      <c r="N5" s="35"/>
      <c r="O5" s="35"/>
      <c r="P5" s="35"/>
      <c r="Q5" s="35"/>
      <c r="R5" s="35"/>
      <c r="S5" s="35"/>
    </row>
    <row r="6" spans="1:19" ht="29.4" thickBot="1" x14ac:dyDescent="0.35">
      <c r="A6" s="321" t="s">
        <v>162</v>
      </c>
      <c r="B6" s="285"/>
      <c r="C6" s="286"/>
      <c r="D6" s="286"/>
      <c r="E6" s="286"/>
      <c r="F6" s="286"/>
      <c r="G6" s="286"/>
      <c r="H6" s="286"/>
      <c r="I6" s="287"/>
      <c r="J6" s="309"/>
      <c r="K6" s="22" t="s">
        <v>163</v>
      </c>
      <c r="L6" s="35"/>
      <c r="M6" s="35"/>
      <c r="N6" s="35"/>
      <c r="O6" s="35"/>
      <c r="P6" s="35"/>
      <c r="Q6" s="35"/>
      <c r="R6" s="35"/>
      <c r="S6" s="35"/>
    </row>
    <row r="7" spans="1:19" x14ac:dyDescent="0.3">
      <c r="A7" s="320">
        <f>+'Loan &amp; Empl Data'!A15</f>
        <v>0</v>
      </c>
      <c r="B7" s="330"/>
      <c r="C7" s="331"/>
      <c r="D7" s="331"/>
      <c r="E7" s="331"/>
      <c r="F7" s="331"/>
      <c r="G7" s="331"/>
      <c r="H7" s="331"/>
      <c r="I7" s="331"/>
      <c r="J7" s="310">
        <f>+SUM(B7:I7)</f>
        <v>0</v>
      </c>
      <c r="K7" s="316">
        <f>+J7/8</f>
        <v>0</v>
      </c>
      <c r="L7" s="35"/>
      <c r="M7" s="35"/>
      <c r="N7" s="35"/>
      <c r="O7" s="35"/>
      <c r="P7" s="35"/>
      <c r="Q7" s="35"/>
      <c r="R7" s="35"/>
      <c r="S7" s="35"/>
    </row>
    <row r="8" spans="1:19" x14ac:dyDescent="0.3">
      <c r="A8" s="177">
        <f>+'Loan &amp; Empl Data'!A16</f>
        <v>0</v>
      </c>
      <c r="B8" s="353"/>
      <c r="C8" s="333"/>
      <c r="D8" s="333"/>
      <c r="E8" s="333"/>
      <c r="F8" s="333"/>
      <c r="G8" s="333"/>
      <c r="H8" s="333"/>
      <c r="I8" s="354"/>
      <c r="J8" s="310">
        <f t="shared" ref="J8:J26" si="1">+SUM(B8:I8)</f>
        <v>0</v>
      </c>
      <c r="K8" s="316">
        <f t="shared" ref="K8:K26" si="2">+J8/8</f>
        <v>0</v>
      </c>
      <c r="L8" s="35"/>
      <c r="M8" s="35"/>
      <c r="N8" s="35"/>
      <c r="O8" s="35"/>
      <c r="P8" s="35"/>
      <c r="Q8" s="35"/>
      <c r="R8" s="35"/>
      <c r="S8" s="35"/>
    </row>
    <row r="9" spans="1:19" x14ac:dyDescent="0.3">
      <c r="A9" s="177">
        <f>+'Loan &amp; Empl Data'!A17</f>
        <v>0</v>
      </c>
      <c r="B9" s="353"/>
      <c r="C9" s="333"/>
      <c r="D9" s="333"/>
      <c r="E9" s="333"/>
      <c r="F9" s="333"/>
      <c r="G9" s="333"/>
      <c r="H9" s="333"/>
      <c r="I9" s="354"/>
      <c r="J9" s="310">
        <f t="shared" si="1"/>
        <v>0</v>
      </c>
      <c r="K9" s="316">
        <f t="shared" si="2"/>
        <v>0</v>
      </c>
      <c r="L9" s="35"/>
      <c r="M9" s="35"/>
      <c r="N9" s="35"/>
      <c r="O9" s="35"/>
      <c r="P9" s="35"/>
      <c r="Q9" s="35"/>
      <c r="R9" s="35"/>
      <c r="S9" s="35"/>
    </row>
    <row r="10" spans="1:19" x14ac:dyDescent="0.3">
      <c r="A10" s="177">
        <f>+'Loan &amp; Empl Data'!A18</f>
        <v>0</v>
      </c>
      <c r="B10" s="332"/>
      <c r="C10" s="333"/>
      <c r="D10" s="333"/>
      <c r="E10" s="333"/>
      <c r="F10" s="333"/>
      <c r="G10" s="333"/>
      <c r="H10" s="333"/>
      <c r="I10" s="334"/>
      <c r="J10" s="310">
        <f t="shared" si="1"/>
        <v>0</v>
      </c>
      <c r="K10" s="316">
        <f t="shared" si="2"/>
        <v>0</v>
      </c>
      <c r="L10" s="35"/>
      <c r="M10" s="35"/>
      <c r="N10" s="35"/>
      <c r="O10" s="35"/>
      <c r="P10" s="35"/>
      <c r="Q10" s="35"/>
      <c r="R10" s="35"/>
      <c r="S10" s="35"/>
    </row>
    <row r="11" spans="1:19" x14ac:dyDescent="0.3">
      <c r="A11" s="177">
        <f>+'Loan &amp; Empl Data'!A19</f>
        <v>0</v>
      </c>
      <c r="B11" s="332"/>
      <c r="C11" s="333"/>
      <c r="D11" s="333"/>
      <c r="E11" s="333"/>
      <c r="F11" s="333"/>
      <c r="G11" s="333"/>
      <c r="H11" s="333"/>
      <c r="I11" s="334"/>
      <c r="J11" s="310">
        <f t="shared" si="1"/>
        <v>0</v>
      </c>
      <c r="K11" s="316">
        <f t="shared" si="2"/>
        <v>0</v>
      </c>
      <c r="L11" s="35"/>
      <c r="M11" s="35"/>
      <c r="N11" s="35"/>
      <c r="O11" s="35"/>
      <c r="P11" s="35"/>
      <c r="Q11" s="35"/>
      <c r="R11" s="35"/>
      <c r="S11" s="35"/>
    </row>
    <row r="12" spans="1:19" x14ac:dyDescent="0.3">
      <c r="A12" s="177">
        <f>+'Loan &amp; Empl Data'!A20</f>
        <v>0</v>
      </c>
      <c r="B12" s="332"/>
      <c r="C12" s="333"/>
      <c r="D12" s="333"/>
      <c r="E12" s="333"/>
      <c r="F12" s="333"/>
      <c r="G12" s="333"/>
      <c r="H12" s="333"/>
      <c r="I12" s="334"/>
      <c r="J12" s="310">
        <f t="shared" si="1"/>
        <v>0</v>
      </c>
      <c r="K12" s="316">
        <f t="shared" si="2"/>
        <v>0</v>
      </c>
      <c r="L12" s="35"/>
      <c r="M12" s="35"/>
      <c r="N12" s="35"/>
      <c r="O12" s="35"/>
      <c r="P12" s="35"/>
      <c r="Q12" s="35"/>
      <c r="R12" s="35"/>
      <c r="S12" s="35"/>
    </row>
    <row r="13" spans="1:19" x14ac:dyDescent="0.3">
      <c r="A13" s="177">
        <f>+'Loan &amp; Empl Data'!A21</f>
        <v>0</v>
      </c>
      <c r="B13" s="332"/>
      <c r="C13" s="333"/>
      <c r="D13" s="333"/>
      <c r="E13" s="333"/>
      <c r="F13" s="333"/>
      <c r="G13" s="333"/>
      <c r="H13" s="333"/>
      <c r="I13" s="334"/>
      <c r="J13" s="310">
        <f t="shared" si="1"/>
        <v>0</v>
      </c>
      <c r="K13" s="316">
        <f t="shared" si="2"/>
        <v>0</v>
      </c>
      <c r="L13" s="35"/>
      <c r="M13" s="35"/>
      <c r="N13" s="35"/>
      <c r="O13" s="35"/>
      <c r="P13" s="35"/>
      <c r="Q13" s="35"/>
      <c r="R13" s="35"/>
      <c r="S13" s="35"/>
    </row>
    <row r="14" spans="1:19" x14ac:dyDescent="0.3">
      <c r="A14" s="177">
        <f>+'Loan &amp; Empl Data'!A22</f>
        <v>0</v>
      </c>
      <c r="B14" s="332"/>
      <c r="C14" s="333"/>
      <c r="D14" s="333"/>
      <c r="E14" s="333"/>
      <c r="F14" s="333"/>
      <c r="G14" s="333"/>
      <c r="H14" s="333"/>
      <c r="I14" s="334"/>
      <c r="J14" s="310">
        <f t="shared" si="1"/>
        <v>0</v>
      </c>
      <c r="K14" s="316">
        <f t="shared" si="2"/>
        <v>0</v>
      </c>
      <c r="L14" s="35"/>
      <c r="M14" s="35"/>
      <c r="N14" s="35"/>
      <c r="O14" s="35"/>
      <c r="P14" s="35"/>
      <c r="Q14" s="35"/>
      <c r="R14" s="35"/>
      <c r="S14" s="35"/>
    </row>
    <row r="15" spans="1:19" x14ac:dyDescent="0.3">
      <c r="A15" s="177">
        <f>+'Loan &amp; Empl Data'!A23</f>
        <v>0</v>
      </c>
      <c r="B15" s="332"/>
      <c r="C15" s="333"/>
      <c r="D15" s="333"/>
      <c r="E15" s="333"/>
      <c r="F15" s="333"/>
      <c r="G15" s="333"/>
      <c r="H15" s="333"/>
      <c r="I15" s="334"/>
      <c r="J15" s="310">
        <f t="shared" si="1"/>
        <v>0</v>
      </c>
      <c r="K15" s="316">
        <f t="shared" si="2"/>
        <v>0</v>
      </c>
      <c r="L15" s="35"/>
      <c r="M15" s="35"/>
      <c r="N15" s="35"/>
      <c r="O15" s="35"/>
      <c r="P15" s="35"/>
      <c r="Q15" s="35"/>
      <c r="R15" s="35"/>
      <c r="S15" s="35"/>
    </row>
    <row r="16" spans="1:19" x14ac:dyDescent="0.3">
      <c r="A16" s="177">
        <f>+'Loan &amp; Empl Data'!A24</f>
        <v>0</v>
      </c>
      <c r="B16" s="332"/>
      <c r="C16" s="333"/>
      <c r="D16" s="333"/>
      <c r="E16" s="333"/>
      <c r="F16" s="333"/>
      <c r="G16" s="333"/>
      <c r="H16" s="333"/>
      <c r="I16" s="334"/>
      <c r="J16" s="310">
        <f t="shared" si="1"/>
        <v>0</v>
      </c>
      <c r="K16" s="316">
        <f t="shared" si="2"/>
        <v>0</v>
      </c>
      <c r="L16" s="35"/>
      <c r="M16" s="35"/>
      <c r="N16" s="35"/>
      <c r="O16" s="35"/>
      <c r="P16" s="35"/>
      <c r="Q16" s="35"/>
      <c r="R16" s="35"/>
      <c r="S16" s="35"/>
    </row>
    <row r="17" spans="1:19" x14ac:dyDescent="0.3">
      <c r="A17" s="177">
        <f>+'Loan &amp; Empl Data'!A25</f>
        <v>0</v>
      </c>
      <c r="B17" s="332"/>
      <c r="C17" s="333"/>
      <c r="D17" s="333"/>
      <c r="E17" s="333"/>
      <c r="F17" s="333"/>
      <c r="G17" s="333"/>
      <c r="H17" s="333"/>
      <c r="I17" s="334"/>
      <c r="J17" s="310">
        <f t="shared" si="1"/>
        <v>0</v>
      </c>
      <c r="K17" s="316">
        <f t="shared" si="2"/>
        <v>0</v>
      </c>
      <c r="L17" s="35"/>
      <c r="M17" s="35"/>
      <c r="N17" s="35"/>
      <c r="O17" s="35"/>
      <c r="P17" s="35"/>
      <c r="Q17" s="35"/>
      <c r="R17" s="35"/>
      <c r="S17" s="35"/>
    </row>
    <row r="18" spans="1:19" x14ac:dyDescent="0.3">
      <c r="A18" s="177">
        <f>+'Loan &amp; Empl Data'!A26</f>
        <v>0</v>
      </c>
      <c r="B18" s="332"/>
      <c r="C18" s="333"/>
      <c r="D18" s="333"/>
      <c r="E18" s="333"/>
      <c r="F18" s="333"/>
      <c r="G18" s="333"/>
      <c r="H18" s="333"/>
      <c r="I18" s="334"/>
      <c r="J18" s="310">
        <f t="shared" si="1"/>
        <v>0</v>
      </c>
      <c r="K18" s="316">
        <f t="shared" si="2"/>
        <v>0</v>
      </c>
      <c r="L18" s="35"/>
      <c r="M18" s="35"/>
      <c r="N18" s="35"/>
      <c r="O18" s="35"/>
      <c r="P18" s="35"/>
      <c r="Q18" s="35"/>
      <c r="R18" s="35"/>
      <c r="S18" s="35"/>
    </row>
    <row r="19" spans="1:19" x14ac:dyDescent="0.3">
      <c r="A19" s="177">
        <f>+'Loan &amp; Empl Data'!A27</f>
        <v>0</v>
      </c>
      <c r="B19" s="332"/>
      <c r="C19" s="333"/>
      <c r="D19" s="333"/>
      <c r="E19" s="333"/>
      <c r="F19" s="333"/>
      <c r="G19" s="333"/>
      <c r="H19" s="333"/>
      <c r="I19" s="334"/>
      <c r="J19" s="310">
        <f t="shared" si="1"/>
        <v>0</v>
      </c>
      <c r="K19" s="316">
        <f t="shared" si="2"/>
        <v>0</v>
      </c>
      <c r="L19" s="35"/>
      <c r="M19" s="35"/>
      <c r="N19" s="35"/>
      <c r="O19" s="35"/>
      <c r="P19" s="35"/>
      <c r="Q19" s="35"/>
      <c r="R19" s="35"/>
      <c r="S19" s="35"/>
    </row>
    <row r="20" spans="1:19" x14ac:dyDescent="0.3">
      <c r="A20" s="177">
        <f>+'Loan &amp; Empl Data'!A28</f>
        <v>0</v>
      </c>
      <c r="B20" s="332"/>
      <c r="C20" s="333"/>
      <c r="D20" s="333"/>
      <c r="E20" s="333"/>
      <c r="F20" s="333"/>
      <c r="G20" s="333"/>
      <c r="H20" s="333"/>
      <c r="I20" s="334"/>
      <c r="J20" s="310">
        <f t="shared" si="1"/>
        <v>0</v>
      </c>
      <c r="K20" s="316">
        <f t="shared" si="2"/>
        <v>0</v>
      </c>
      <c r="L20" s="35"/>
      <c r="M20" s="35"/>
      <c r="N20" s="35"/>
      <c r="O20" s="35"/>
      <c r="P20" s="35"/>
      <c r="Q20" s="35"/>
      <c r="R20" s="35"/>
      <c r="S20" s="35"/>
    </row>
    <row r="21" spans="1:19" x14ac:dyDescent="0.3">
      <c r="A21" s="177">
        <f>+'Loan &amp; Empl Data'!A29</f>
        <v>0</v>
      </c>
      <c r="B21" s="332"/>
      <c r="C21" s="333"/>
      <c r="D21" s="333"/>
      <c r="E21" s="333"/>
      <c r="F21" s="333"/>
      <c r="G21" s="333"/>
      <c r="H21" s="333"/>
      <c r="I21" s="334"/>
      <c r="J21" s="310">
        <f t="shared" si="1"/>
        <v>0</v>
      </c>
      <c r="K21" s="316">
        <f t="shared" si="2"/>
        <v>0</v>
      </c>
      <c r="L21" s="35"/>
      <c r="M21" s="35"/>
      <c r="N21" s="35"/>
      <c r="O21" s="35"/>
      <c r="P21" s="35"/>
      <c r="Q21" s="35"/>
      <c r="R21" s="35"/>
      <c r="S21" s="35"/>
    </row>
    <row r="22" spans="1:19" x14ac:dyDescent="0.3">
      <c r="A22" s="177">
        <f>+'Loan &amp; Empl Data'!A30</f>
        <v>0</v>
      </c>
      <c r="B22" s="332"/>
      <c r="C22" s="333"/>
      <c r="D22" s="333"/>
      <c r="E22" s="333"/>
      <c r="F22" s="333"/>
      <c r="G22" s="333"/>
      <c r="H22" s="333"/>
      <c r="I22" s="334"/>
      <c r="J22" s="310">
        <f t="shared" si="1"/>
        <v>0</v>
      </c>
      <c r="K22" s="316">
        <f t="shared" si="2"/>
        <v>0</v>
      </c>
      <c r="L22" s="35"/>
      <c r="M22" s="35"/>
      <c r="N22" s="35"/>
      <c r="O22" s="35"/>
      <c r="P22" s="35"/>
      <c r="Q22" s="35"/>
      <c r="R22" s="35"/>
      <c r="S22" s="35"/>
    </row>
    <row r="23" spans="1:19" x14ac:dyDescent="0.3">
      <c r="A23" s="177">
        <f>+'Loan &amp; Empl Data'!A31</f>
        <v>0</v>
      </c>
      <c r="B23" s="332"/>
      <c r="C23" s="333"/>
      <c r="D23" s="333"/>
      <c r="E23" s="333"/>
      <c r="F23" s="333"/>
      <c r="G23" s="333"/>
      <c r="H23" s="333"/>
      <c r="I23" s="334"/>
      <c r="J23" s="310">
        <f t="shared" si="1"/>
        <v>0</v>
      </c>
      <c r="K23" s="316">
        <f t="shared" si="2"/>
        <v>0</v>
      </c>
      <c r="L23" s="35"/>
      <c r="M23" s="35"/>
      <c r="N23" s="35"/>
      <c r="O23" s="35"/>
      <c r="P23" s="35"/>
      <c r="Q23" s="35"/>
      <c r="R23" s="35"/>
      <c r="S23" s="35"/>
    </row>
    <row r="24" spans="1:19" x14ac:dyDescent="0.3">
      <c r="A24" s="177">
        <f>+'Loan &amp; Empl Data'!A32</f>
        <v>0</v>
      </c>
      <c r="B24" s="332"/>
      <c r="C24" s="333"/>
      <c r="D24" s="333"/>
      <c r="E24" s="333"/>
      <c r="F24" s="333"/>
      <c r="G24" s="333"/>
      <c r="H24" s="333"/>
      <c r="I24" s="334"/>
      <c r="J24" s="310">
        <f t="shared" si="1"/>
        <v>0</v>
      </c>
      <c r="K24" s="316">
        <f t="shared" si="2"/>
        <v>0</v>
      </c>
      <c r="L24" s="35"/>
      <c r="M24" s="35"/>
      <c r="N24" s="35"/>
      <c r="O24" s="35"/>
      <c r="P24" s="35"/>
      <c r="Q24" s="35"/>
      <c r="R24" s="35"/>
      <c r="S24" s="35"/>
    </row>
    <row r="25" spans="1:19" x14ac:dyDescent="0.3">
      <c r="A25" s="177">
        <f>+'Loan &amp; Empl Data'!A33</f>
        <v>0</v>
      </c>
      <c r="B25" s="332"/>
      <c r="C25" s="333"/>
      <c r="D25" s="333"/>
      <c r="E25" s="333"/>
      <c r="F25" s="333"/>
      <c r="G25" s="333"/>
      <c r="H25" s="333"/>
      <c r="I25" s="334"/>
      <c r="J25" s="310">
        <f t="shared" si="1"/>
        <v>0</v>
      </c>
      <c r="K25" s="316">
        <f t="shared" si="2"/>
        <v>0</v>
      </c>
      <c r="L25" s="35"/>
      <c r="M25" s="35"/>
      <c r="N25" s="35"/>
      <c r="O25" s="35"/>
      <c r="P25" s="35"/>
      <c r="Q25" s="35"/>
      <c r="R25" s="35"/>
      <c r="S25" s="35"/>
    </row>
    <row r="26" spans="1:19" ht="15" thickBot="1" x14ac:dyDescent="0.35">
      <c r="A26" s="177">
        <f>+'Loan &amp; Empl Data'!A34</f>
        <v>0</v>
      </c>
      <c r="B26" s="332"/>
      <c r="C26" s="333"/>
      <c r="D26" s="333"/>
      <c r="E26" s="333"/>
      <c r="F26" s="333"/>
      <c r="G26" s="333"/>
      <c r="H26" s="333"/>
      <c r="I26" s="334"/>
      <c r="J26" s="310">
        <f t="shared" si="1"/>
        <v>0</v>
      </c>
      <c r="K26" s="7">
        <f t="shared" si="2"/>
        <v>0</v>
      </c>
      <c r="L26" s="35"/>
      <c r="M26" s="35"/>
      <c r="N26" s="35"/>
      <c r="O26" s="35"/>
      <c r="P26" s="35"/>
      <c r="Q26" s="35"/>
      <c r="R26" s="35"/>
      <c r="S26" s="35"/>
    </row>
    <row r="27" spans="1:19" s="1" customFormat="1" ht="15" thickBot="1" x14ac:dyDescent="0.35">
      <c r="A27" s="283" t="s">
        <v>93</v>
      </c>
      <c r="B27" s="288">
        <f>+SUM(B7:B26)</f>
        <v>0</v>
      </c>
      <c r="C27" s="284">
        <f t="shared" ref="C27:J27" si="3">+SUM(C7:C26)</f>
        <v>0</v>
      </c>
      <c r="D27" s="284">
        <f t="shared" si="3"/>
        <v>0</v>
      </c>
      <c r="E27" s="284">
        <f t="shared" si="3"/>
        <v>0</v>
      </c>
      <c r="F27" s="284">
        <f t="shared" si="3"/>
        <v>0</v>
      </c>
      <c r="G27" s="284">
        <f t="shared" si="3"/>
        <v>0</v>
      </c>
      <c r="H27" s="284">
        <f t="shared" si="3"/>
        <v>0</v>
      </c>
      <c r="I27" s="306">
        <f t="shared" si="3"/>
        <v>0</v>
      </c>
      <c r="J27" s="311">
        <f t="shared" si="3"/>
        <v>0</v>
      </c>
      <c r="K27" s="47" t="s">
        <v>63</v>
      </c>
    </row>
    <row r="28" spans="1:19" ht="28.8" hidden="1" x14ac:dyDescent="0.3">
      <c r="A28" s="300" t="s">
        <v>160</v>
      </c>
      <c r="B28" s="291"/>
      <c r="C28" s="292"/>
      <c r="D28" s="292"/>
      <c r="E28" s="292"/>
      <c r="F28" s="292"/>
      <c r="G28" s="292"/>
      <c r="H28" s="292"/>
      <c r="I28" s="293"/>
      <c r="J28" s="312"/>
    </row>
    <row r="29" spans="1:19" hidden="1" x14ac:dyDescent="0.3">
      <c r="A29" s="188">
        <f>+'Loan &amp; Empl Data'!A39</f>
        <v>0</v>
      </c>
      <c r="B29" s="23"/>
      <c r="C29" s="16"/>
      <c r="D29" s="16"/>
      <c r="E29" s="16"/>
      <c r="F29" s="16"/>
      <c r="G29" s="16"/>
      <c r="H29" s="16"/>
      <c r="I29" s="27"/>
      <c r="J29" s="310">
        <f t="shared" ref="J29:J36" si="4">+SUM(B29:I29)</f>
        <v>0</v>
      </c>
    </row>
    <row r="30" spans="1:19" hidden="1" x14ac:dyDescent="0.3">
      <c r="A30" s="188">
        <f>+'Loan &amp; Empl Data'!A40</f>
        <v>0</v>
      </c>
      <c r="B30" s="23"/>
      <c r="C30" s="16"/>
      <c r="D30" s="16"/>
      <c r="E30" s="16"/>
      <c r="F30" s="16"/>
      <c r="G30" s="16"/>
      <c r="H30" s="16"/>
      <c r="I30" s="27"/>
      <c r="J30" s="310">
        <f t="shared" si="4"/>
        <v>0</v>
      </c>
    </row>
    <row r="31" spans="1:19" hidden="1" x14ac:dyDescent="0.3">
      <c r="A31" s="188">
        <f>+'Loan &amp; Empl Data'!A41</f>
        <v>0</v>
      </c>
      <c r="B31" s="23"/>
      <c r="C31" s="16"/>
      <c r="D31" s="16"/>
      <c r="E31" s="16"/>
      <c r="F31" s="16"/>
      <c r="G31" s="16"/>
      <c r="H31" s="16"/>
      <c r="I31" s="27"/>
      <c r="J31" s="310">
        <f t="shared" si="4"/>
        <v>0</v>
      </c>
    </row>
    <row r="32" spans="1:19" hidden="1" x14ac:dyDescent="0.3">
      <c r="A32" s="188">
        <f>+'Loan &amp; Empl Data'!A42</f>
        <v>0</v>
      </c>
      <c r="B32" s="23"/>
      <c r="C32" s="16"/>
      <c r="D32" s="16"/>
      <c r="E32" s="16"/>
      <c r="F32" s="16"/>
      <c r="G32" s="16"/>
      <c r="H32" s="16"/>
      <c r="I32" s="27"/>
      <c r="J32" s="310">
        <f t="shared" si="4"/>
        <v>0</v>
      </c>
    </row>
    <row r="33" spans="1:11" hidden="1" x14ac:dyDescent="0.3">
      <c r="A33" s="188">
        <f>+'Loan &amp; Empl Data'!A43</f>
        <v>0</v>
      </c>
      <c r="B33" s="23"/>
      <c r="C33" s="16"/>
      <c r="D33" s="16"/>
      <c r="E33" s="16"/>
      <c r="F33" s="16"/>
      <c r="G33" s="16"/>
      <c r="H33" s="16"/>
      <c r="I33" s="27"/>
      <c r="J33" s="310">
        <f t="shared" si="4"/>
        <v>0</v>
      </c>
    </row>
    <row r="34" spans="1:11" hidden="1" x14ac:dyDescent="0.3">
      <c r="A34" s="188">
        <f>+'Loan &amp; Empl Data'!A44</f>
        <v>0</v>
      </c>
      <c r="B34" s="23"/>
      <c r="C34" s="16"/>
      <c r="D34" s="16"/>
      <c r="E34" s="16"/>
      <c r="F34" s="16"/>
      <c r="G34" s="16"/>
      <c r="H34" s="16"/>
      <c r="I34" s="27"/>
      <c r="J34" s="310">
        <f t="shared" si="4"/>
        <v>0</v>
      </c>
    </row>
    <row r="35" spans="1:11" hidden="1" x14ac:dyDescent="0.3">
      <c r="A35" s="188">
        <f>+'Loan &amp; Empl Data'!A45</f>
        <v>0</v>
      </c>
      <c r="B35" s="23"/>
      <c r="C35" s="16"/>
      <c r="D35" s="16"/>
      <c r="E35" s="16"/>
      <c r="F35" s="16"/>
      <c r="G35" s="16"/>
      <c r="H35" s="16"/>
      <c r="I35" s="27"/>
      <c r="J35" s="310">
        <f t="shared" si="4"/>
        <v>0</v>
      </c>
    </row>
    <row r="36" spans="1:11" hidden="1" x14ac:dyDescent="0.3">
      <c r="A36" s="188">
        <f>+'Loan &amp; Empl Data'!A46</f>
        <v>0</v>
      </c>
      <c r="B36" s="23"/>
      <c r="C36" s="16"/>
      <c r="D36" s="16"/>
      <c r="E36" s="16"/>
      <c r="F36" s="16"/>
      <c r="G36" s="16"/>
      <c r="H36" s="16"/>
      <c r="I36" s="27"/>
      <c r="J36" s="310">
        <f t="shared" si="4"/>
        <v>0</v>
      </c>
    </row>
    <row r="37" spans="1:11" s="1" customFormat="1" ht="15" hidden="1" thickBot="1" x14ac:dyDescent="0.35">
      <c r="A37" s="301" t="s">
        <v>157</v>
      </c>
      <c r="B37" s="298">
        <f>+SUM(B29:B36)</f>
        <v>0</v>
      </c>
      <c r="C37" s="294">
        <f t="shared" ref="C37:J37" si="5">+SUM(C29:C36)</f>
        <v>0</v>
      </c>
      <c r="D37" s="294">
        <f t="shared" si="5"/>
        <v>0</v>
      </c>
      <c r="E37" s="294">
        <f t="shared" si="5"/>
        <v>0</v>
      </c>
      <c r="F37" s="294">
        <f t="shared" si="5"/>
        <v>0</v>
      </c>
      <c r="G37" s="294">
        <f t="shared" si="5"/>
        <v>0</v>
      </c>
      <c r="H37" s="294">
        <f t="shared" si="5"/>
        <v>0</v>
      </c>
      <c r="I37" s="307">
        <f t="shared" si="5"/>
        <v>0</v>
      </c>
      <c r="J37" s="313">
        <f t="shared" si="5"/>
        <v>0</v>
      </c>
    </row>
    <row r="38" spans="1:11" hidden="1" x14ac:dyDescent="0.3">
      <c r="A38" s="302" t="s">
        <v>158</v>
      </c>
      <c r="B38" s="299"/>
      <c r="C38" s="297"/>
      <c r="D38" s="297"/>
      <c r="E38" s="297"/>
      <c r="F38" s="297"/>
      <c r="G38" s="297"/>
      <c r="H38" s="297"/>
      <c r="I38" s="308"/>
      <c r="J38" s="314"/>
    </row>
    <row r="39" spans="1:11" hidden="1" x14ac:dyDescent="0.3">
      <c r="A39" s="188" t="str">
        <f>+'Loan &amp; Empl Data'!A50</f>
        <v>Otis Owner</v>
      </c>
      <c r="B39" s="23"/>
      <c r="C39" s="16"/>
      <c r="D39" s="16"/>
      <c r="E39" s="16"/>
      <c r="F39" s="16"/>
      <c r="G39" s="16"/>
      <c r="H39" s="16"/>
      <c r="I39" s="27"/>
      <c r="J39" s="310">
        <f t="shared" ref="J39:J46" si="6">+SUM(B39:I39)</f>
        <v>0</v>
      </c>
    </row>
    <row r="40" spans="1:11" hidden="1" x14ac:dyDescent="0.3">
      <c r="A40" s="188" t="str">
        <f>+'Loan &amp; Empl Data'!A51</f>
        <v>Helen Have</v>
      </c>
      <c r="B40" s="23"/>
      <c r="C40" s="16"/>
      <c r="D40" s="16"/>
      <c r="E40" s="16"/>
      <c r="F40" s="16"/>
      <c r="G40" s="16"/>
      <c r="H40" s="16"/>
      <c r="I40" s="27"/>
      <c r="J40" s="310">
        <f t="shared" si="6"/>
        <v>0</v>
      </c>
    </row>
    <row r="41" spans="1:11" hidden="1" x14ac:dyDescent="0.3">
      <c r="A41" s="188">
        <f>+'Loan &amp; Empl Data'!A52</f>
        <v>0</v>
      </c>
      <c r="B41" s="23"/>
      <c r="C41" s="16"/>
      <c r="D41" s="16"/>
      <c r="E41" s="16"/>
      <c r="F41" s="16"/>
      <c r="G41" s="16"/>
      <c r="H41" s="16"/>
      <c r="I41" s="27"/>
      <c r="J41" s="310">
        <f t="shared" si="6"/>
        <v>0</v>
      </c>
    </row>
    <row r="42" spans="1:11" hidden="1" x14ac:dyDescent="0.3">
      <c r="A42" s="188">
        <f>+'Loan &amp; Empl Data'!A53</f>
        <v>0</v>
      </c>
      <c r="B42" s="23"/>
      <c r="C42" s="16"/>
      <c r="D42" s="16"/>
      <c r="E42" s="16"/>
      <c r="F42" s="16"/>
      <c r="G42" s="16"/>
      <c r="H42" s="16"/>
      <c r="I42" s="27"/>
      <c r="J42" s="310">
        <f t="shared" si="6"/>
        <v>0</v>
      </c>
    </row>
    <row r="43" spans="1:11" hidden="1" x14ac:dyDescent="0.3">
      <c r="A43" s="188">
        <f>+'Loan &amp; Empl Data'!A54</f>
        <v>0</v>
      </c>
      <c r="B43" s="23"/>
      <c r="C43" s="16"/>
      <c r="D43" s="16"/>
      <c r="E43" s="16"/>
      <c r="F43" s="16"/>
      <c r="G43" s="16"/>
      <c r="H43" s="16"/>
      <c r="I43" s="27"/>
      <c r="J43" s="310">
        <f t="shared" si="6"/>
        <v>0</v>
      </c>
    </row>
    <row r="44" spans="1:11" hidden="1" x14ac:dyDescent="0.3">
      <c r="A44" s="188">
        <f>+'Loan &amp; Empl Data'!A55</f>
        <v>0</v>
      </c>
      <c r="B44" s="23"/>
      <c r="C44" s="16"/>
      <c r="D44" s="16"/>
      <c r="E44" s="16"/>
      <c r="F44" s="16"/>
      <c r="G44" s="16"/>
      <c r="H44" s="16"/>
      <c r="I44" s="27"/>
      <c r="J44" s="310">
        <f t="shared" si="6"/>
        <v>0</v>
      </c>
    </row>
    <row r="45" spans="1:11" hidden="1" x14ac:dyDescent="0.3">
      <c r="A45" s="188">
        <f>+'Loan &amp; Empl Data'!A56</f>
        <v>0</v>
      </c>
      <c r="B45" s="23"/>
      <c r="C45" s="16"/>
      <c r="D45" s="16"/>
      <c r="E45" s="16"/>
      <c r="F45" s="16"/>
      <c r="G45" s="16"/>
      <c r="H45" s="16"/>
      <c r="I45" s="27"/>
      <c r="J45" s="310">
        <f t="shared" si="6"/>
        <v>0</v>
      </c>
    </row>
    <row r="46" spans="1:11" hidden="1" x14ac:dyDescent="0.3">
      <c r="A46" s="188">
        <f>+'Loan &amp; Empl Data'!A57</f>
        <v>0</v>
      </c>
      <c r="B46" s="23"/>
      <c r="C46" s="16"/>
      <c r="D46" s="16"/>
      <c r="E46" s="16"/>
      <c r="F46" s="16"/>
      <c r="G46" s="16"/>
      <c r="H46" s="16"/>
      <c r="I46" s="27"/>
      <c r="J46" s="310">
        <f t="shared" si="6"/>
        <v>0</v>
      </c>
    </row>
    <row r="47" spans="1:11" s="1" customFormat="1" ht="15" hidden="1" thickBot="1" x14ac:dyDescent="0.35">
      <c r="A47" s="305" t="s">
        <v>94</v>
      </c>
      <c r="B47" s="298">
        <f>+SUM(B39:B46)</f>
        <v>0</v>
      </c>
      <c r="C47" s="294">
        <f t="shared" ref="C47" si="7">+SUM(C39:C46)</f>
        <v>0</v>
      </c>
      <c r="D47" s="294">
        <f t="shared" ref="D47" si="8">+SUM(D39:D46)</f>
        <v>0</v>
      </c>
      <c r="E47" s="294">
        <f t="shared" ref="E47" si="9">+SUM(E39:E46)</f>
        <v>0</v>
      </c>
      <c r="F47" s="294">
        <f t="shared" ref="F47" si="10">+SUM(F39:F46)</f>
        <v>0</v>
      </c>
      <c r="G47" s="294">
        <f t="shared" ref="G47" si="11">+SUM(G39:G46)</f>
        <v>0</v>
      </c>
      <c r="H47" s="294">
        <f t="shared" ref="H47" si="12">+SUM(H39:H46)</f>
        <v>0</v>
      </c>
      <c r="I47" s="307">
        <f t="shared" ref="I47" si="13">+SUM(I39:I46)</f>
        <v>0</v>
      </c>
      <c r="J47" s="313">
        <f>+SUM(J39:J46)</f>
        <v>0</v>
      </c>
      <c r="K47" s="47" t="s">
        <v>59</v>
      </c>
    </row>
    <row r="48" spans="1:11" s="1" customFormat="1" x14ac:dyDescent="0.3">
      <c r="A48" s="303" t="s">
        <v>159</v>
      </c>
      <c r="B48" s="295"/>
      <c r="C48" s="290"/>
      <c r="D48" s="290"/>
      <c r="E48" s="290"/>
      <c r="F48" s="290"/>
      <c r="G48" s="290"/>
      <c r="H48" s="290"/>
      <c r="I48" s="296"/>
      <c r="J48" s="315"/>
      <c r="K48" s="47"/>
    </row>
    <row r="49" spans="1:11" s="1" customFormat="1" x14ac:dyDescent="0.3">
      <c r="A49" s="188" t="s">
        <v>1</v>
      </c>
      <c r="B49" s="18"/>
      <c r="C49" s="16"/>
      <c r="D49" s="16"/>
      <c r="E49" s="16"/>
      <c r="F49" s="16"/>
      <c r="G49" s="16"/>
      <c r="H49" s="16"/>
      <c r="I49" s="27"/>
      <c r="J49" s="316">
        <f>SUM(B49:I49)</f>
        <v>0</v>
      </c>
      <c r="K49" s="47" t="s">
        <v>61</v>
      </c>
    </row>
    <row r="50" spans="1:11" s="1" customFormat="1" x14ac:dyDescent="0.3">
      <c r="A50" s="188" t="s">
        <v>2</v>
      </c>
      <c r="B50" s="18"/>
      <c r="C50" s="16"/>
      <c r="D50" s="16"/>
      <c r="E50" s="16"/>
      <c r="F50" s="16"/>
      <c r="G50" s="16"/>
      <c r="H50" s="16"/>
      <c r="I50" s="27"/>
      <c r="J50" s="316">
        <f>SUM(B50:I50)</f>
        <v>0</v>
      </c>
      <c r="K50" s="47" t="s">
        <v>60</v>
      </c>
    </row>
    <row r="51" spans="1:11" s="1" customFormat="1" ht="15" thickBot="1" x14ac:dyDescent="0.35">
      <c r="A51" s="189" t="s">
        <v>95</v>
      </c>
      <c r="B51" s="411"/>
      <c r="C51" s="412"/>
      <c r="D51" s="412"/>
      <c r="E51" s="412"/>
      <c r="F51" s="412"/>
      <c r="G51" s="412"/>
      <c r="H51" s="412"/>
      <c r="I51" s="413"/>
      <c r="J51" s="317">
        <f t="shared" ref="J51" si="14">SUM(B51:I51)</f>
        <v>0</v>
      </c>
      <c r="K51" s="47" t="s">
        <v>62</v>
      </c>
    </row>
    <row r="52" spans="1:11" s="2" customFormat="1" x14ac:dyDescent="0.3">
      <c r="A52" s="302" t="s">
        <v>3</v>
      </c>
      <c r="B52" s="256"/>
      <c r="C52" s="257"/>
      <c r="D52" s="257"/>
      <c r="E52" s="257"/>
      <c r="F52" s="257"/>
      <c r="G52" s="257"/>
      <c r="H52" s="257"/>
      <c r="I52" s="257"/>
      <c r="J52" s="205"/>
    </row>
    <row r="53" spans="1:11" x14ac:dyDescent="0.3">
      <c r="A53" s="304" t="s">
        <v>5</v>
      </c>
      <c r="B53" s="23"/>
      <c r="C53" s="16"/>
      <c r="D53" s="16"/>
      <c r="E53" s="16"/>
      <c r="F53" s="16"/>
      <c r="G53" s="16"/>
      <c r="H53" s="16"/>
      <c r="I53" s="27"/>
      <c r="J53" s="6">
        <f>+SUM(B53:I53)</f>
        <v>0</v>
      </c>
      <c r="K53" s="47" t="s">
        <v>66</v>
      </c>
    </row>
    <row r="54" spans="1:11" x14ac:dyDescent="0.3">
      <c r="A54" s="304" t="s">
        <v>6</v>
      </c>
      <c r="B54" s="23"/>
      <c r="C54" s="16"/>
      <c r="D54" s="16"/>
      <c r="E54" s="16"/>
      <c r="F54" s="16"/>
      <c r="G54" s="16"/>
      <c r="H54" s="16"/>
      <c r="I54" s="27"/>
      <c r="J54" s="6">
        <f t="shared" ref="J54" si="15">+SUM(B54:I54)</f>
        <v>0</v>
      </c>
      <c r="K54" s="47" t="s">
        <v>67</v>
      </c>
    </row>
    <row r="55" spans="1:11" ht="15" thickBot="1" x14ac:dyDescent="0.35">
      <c r="A55" s="322" t="s">
        <v>64</v>
      </c>
      <c r="B55" s="323"/>
      <c r="C55" s="282"/>
      <c r="D55" s="282"/>
      <c r="E55" s="282"/>
      <c r="F55" s="282"/>
      <c r="G55" s="282"/>
      <c r="H55" s="282"/>
      <c r="I55" s="324"/>
      <c r="J55" s="319">
        <f>+SUM(B55:I55)</f>
        <v>0</v>
      </c>
      <c r="K55" s="47" t="s">
        <v>65</v>
      </c>
    </row>
    <row r="57" spans="1:11" x14ac:dyDescent="0.3">
      <c r="A57" s="9"/>
    </row>
  </sheetData>
  <mergeCells count="2">
    <mergeCell ref="B4:I4"/>
    <mergeCell ref="B52:I52"/>
  </mergeCells>
  <pageMargins left="0.25" right="0.25" top="0.75" bottom="0.75" header="0.3" footer="0.3"/>
  <pageSetup scale="61"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BE380-1240-4115-8D48-205AE0F3EBAC}">
  <sheetPr>
    <tabColor rgb="FF0070C0"/>
    <pageSetUpPr fitToPage="1"/>
  </sheetPr>
  <dimension ref="A1:O27"/>
  <sheetViews>
    <sheetView tabSelected="1" zoomScale="96" zoomScaleNormal="96" workbookViewId="0">
      <selection activeCell="G15" sqref="G15"/>
    </sheetView>
  </sheetViews>
  <sheetFormatPr defaultRowHeight="14.4" x14ac:dyDescent="0.3"/>
  <cols>
    <col min="1" max="1" width="32.109375" customWidth="1"/>
    <col min="2" max="3" width="17.77734375" customWidth="1"/>
    <col min="4" max="4" width="17.44140625" customWidth="1"/>
    <col min="5" max="5" width="17.77734375" customWidth="1"/>
    <col min="6" max="6" width="16.21875" customWidth="1"/>
    <col min="7" max="7" width="14.44140625" bestFit="1" customWidth="1"/>
    <col min="8" max="8" width="14.44140625" customWidth="1"/>
    <col min="9" max="9" width="15.77734375" bestFit="1" customWidth="1"/>
    <col min="10" max="11" width="17.33203125" bestFit="1" customWidth="1"/>
    <col min="12" max="12" width="16" customWidth="1"/>
    <col min="13" max="14" width="17.33203125" bestFit="1" customWidth="1"/>
    <col min="15" max="15" width="15.5546875" customWidth="1"/>
  </cols>
  <sheetData>
    <row r="1" spans="1:15" ht="18" x14ac:dyDescent="0.35">
      <c r="A1" s="5" t="s">
        <v>39</v>
      </c>
    </row>
    <row r="2" spans="1:15" ht="18.600000000000001" thickBot="1" x14ac:dyDescent="0.4">
      <c r="A2" s="5"/>
      <c r="D2" s="35"/>
      <c r="I2" s="35"/>
    </row>
    <row r="3" spans="1:15" s="57" customFormat="1" ht="29.4" customHeight="1" thickBot="1" x14ac:dyDescent="0.35">
      <c r="B3" s="218" t="s">
        <v>71</v>
      </c>
      <c r="C3" s="219" t="s">
        <v>115</v>
      </c>
      <c r="D3" s="118"/>
      <c r="E3" s="394">
        <v>43876</v>
      </c>
      <c r="F3" s="220" t="s">
        <v>116</v>
      </c>
      <c r="G3" s="221">
        <v>44012</v>
      </c>
      <c r="H3" s="114"/>
      <c r="I3" s="318"/>
      <c r="J3" s="15"/>
      <c r="K3" s="72"/>
      <c r="L3" s="222" t="s">
        <v>115</v>
      </c>
      <c r="M3" s="72"/>
      <c r="N3" s="72"/>
      <c r="O3" s="114"/>
    </row>
    <row r="4" spans="1:15" s="1" customFormat="1" ht="30" customHeight="1" thickBot="1" x14ac:dyDescent="0.35">
      <c r="B4" s="207" t="s">
        <v>98</v>
      </c>
      <c r="C4" s="208" t="s">
        <v>99</v>
      </c>
      <c r="D4" s="209" t="s">
        <v>131</v>
      </c>
      <c r="E4" s="207" t="s">
        <v>100</v>
      </c>
      <c r="F4" s="208" t="s">
        <v>101</v>
      </c>
      <c r="G4" s="395" t="s">
        <v>102</v>
      </c>
      <c r="H4" s="391" t="s">
        <v>165</v>
      </c>
      <c r="I4" s="258" t="s">
        <v>37</v>
      </c>
      <c r="J4" s="210" t="s">
        <v>103</v>
      </c>
      <c r="K4" s="211" t="s">
        <v>104</v>
      </c>
      <c r="L4" s="208" t="s">
        <v>97</v>
      </c>
      <c r="M4" s="211" t="s">
        <v>105</v>
      </c>
      <c r="N4" s="212" t="s">
        <v>106</v>
      </c>
      <c r="O4" s="213" t="s">
        <v>130</v>
      </c>
    </row>
    <row r="5" spans="1:15" s="11" customFormat="1" ht="72.599999999999994" customHeight="1" thickBot="1" x14ac:dyDescent="0.35">
      <c r="A5" s="206" t="s">
        <v>120</v>
      </c>
      <c r="B5" s="214" t="str">
        <f>+'Loan &amp; Empl Data'!H14</f>
        <v xml:space="preserve">
Average Annual Salary or Hourly Wage RATE</v>
      </c>
      <c r="C5" s="215" t="str">
        <f>+'Loan &amp; Empl Data'!I14</f>
        <v xml:space="preserve">
Average Annual Salary or Hourly Wage RATE</v>
      </c>
      <c r="D5" s="216" t="s">
        <v>111</v>
      </c>
      <c r="E5" s="214" t="str">
        <f>+'Loan &amp; Empl Data'!K14</f>
        <v xml:space="preserve">
 Annual Salary or Hourly Wage RATE</v>
      </c>
      <c r="F5" s="215" t="str">
        <f>+'Loan &amp; Empl Data'!M14</f>
        <v xml:space="preserve">
Average Annual Salary or Hourly Wage RATE</v>
      </c>
      <c r="G5" s="216" t="str">
        <f>+'Loan &amp; Empl Data'!O14</f>
        <v xml:space="preserve">
Average Annual Salary or Hourly Wage RATE </v>
      </c>
      <c r="H5" s="392"/>
      <c r="I5" s="259"/>
      <c r="J5" s="214" t="s">
        <v>110</v>
      </c>
      <c r="K5" s="215" t="s">
        <v>109</v>
      </c>
      <c r="L5" s="215" t="str">
        <f>+'Loan &amp; Empl Data'!J14</f>
        <v xml:space="preserve"> 
Average Hours Worked Per Week for Hourly Workers Only </v>
      </c>
      <c r="M5" s="215" t="s">
        <v>108</v>
      </c>
      <c r="N5" s="216" t="s">
        <v>107</v>
      </c>
      <c r="O5" s="217" t="s">
        <v>126</v>
      </c>
    </row>
    <row r="6" spans="1:15" x14ac:dyDescent="0.3">
      <c r="A6" s="177">
        <f>+'Loan &amp; Empl Data'!A15</f>
        <v>0</v>
      </c>
      <c r="B6" s="273">
        <f>+'Loan &amp; Empl Data'!H15</f>
        <v>0</v>
      </c>
      <c r="C6" s="274">
        <f>+'Loan &amp; Empl Data'!I15</f>
        <v>0</v>
      </c>
      <c r="D6" s="73">
        <f>IFERROR('Loan &amp; Empl Data'!H15/'Loan &amp; Empl Data'!I15,0)</f>
        <v>0</v>
      </c>
      <c r="E6" s="396">
        <f>+'Loan &amp; Empl Data'!K15</f>
        <v>0</v>
      </c>
      <c r="F6" s="74">
        <f>+'Loan &amp; Empl Data'!M15</f>
        <v>0</v>
      </c>
      <c r="G6" s="397">
        <f>+'Loan &amp; Empl Data'!O15</f>
        <v>0</v>
      </c>
      <c r="H6" s="393">
        <f>+'Loan &amp; Empl Data'!D15</f>
        <v>0</v>
      </c>
      <c r="I6" s="145">
        <f t="shared" ref="I6:I7" si="0">IF(H6="X","YES",IF(E6+F6+G6=0,0,IF(F6&gt;=E6,IF(G6&gt;=E6, "YES","NO"),"NO")))</f>
        <v>0</v>
      </c>
      <c r="J6" s="100">
        <f>+IF(D6="","",IF(D6&gt;=0.75,"NA",IF(I6="Yes","NA",'Loan &amp; Empl Data'!I15*0.75)))</f>
        <v>0</v>
      </c>
      <c r="K6" s="98">
        <f>+IF(J6="","",IF(J6="NA","NA",J6-'Loan &amp; Empl Data'!H15))</f>
        <v>0</v>
      </c>
      <c r="L6" s="98">
        <f>+'Loan &amp; Empl Data'!J15</f>
        <v>0</v>
      </c>
      <c r="M6" s="98">
        <f>IF('Loan &amp; Empl Data'!J15="",0,IF(K6="NA",0,K6*'Loan &amp; Empl Data'!J15*8))</f>
        <v>0</v>
      </c>
      <c r="N6" s="101">
        <f>+IF(K6="NA",0,IF(K6="",0,IF('Loan &amp; Empl Data'!J15&gt;0,0,K6*8/52)))</f>
        <v>0</v>
      </c>
      <c r="O6" s="99">
        <f t="shared" ref="O6:O25" si="1">+IF(D6&gt;=0.75,0,IF(I6="YES",0,M6+N6))</f>
        <v>0</v>
      </c>
    </row>
    <row r="7" spans="1:15" x14ac:dyDescent="0.3">
      <c r="A7" s="177">
        <f>+'Loan &amp; Empl Data'!A16</f>
        <v>0</v>
      </c>
      <c r="B7" s="273">
        <f>+'Loan &amp; Empl Data'!H16</f>
        <v>0</v>
      </c>
      <c r="C7" s="274">
        <f>+'Loan &amp; Empl Data'!I16</f>
        <v>0</v>
      </c>
      <c r="D7" s="73">
        <f>IFERROR('Loan &amp; Empl Data'!H16/'Loan &amp; Empl Data'!I16,0)</f>
        <v>0</v>
      </c>
      <c r="E7" s="396">
        <f>+'Loan &amp; Empl Data'!K16</f>
        <v>0</v>
      </c>
      <c r="F7" s="74">
        <f>+'Loan &amp; Empl Data'!M16</f>
        <v>0</v>
      </c>
      <c r="G7" s="397">
        <f>+'Loan &amp; Empl Data'!O16</f>
        <v>0</v>
      </c>
      <c r="H7" s="393">
        <f>+'Loan &amp; Empl Data'!D16</f>
        <v>0</v>
      </c>
      <c r="I7" s="145">
        <f t="shared" si="0"/>
        <v>0</v>
      </c>
      <c r="J7" s="26">
        <f>+IF(D7="","",IF(D7&gt;=0.75,"NA",IF(I7="Yes","NA",'Loan &amp; Empl Data'!I16*0.75)))</f>
        <v>0</v>
      </c>
      <c r="K7" s="25">
        <f>+IF(J7="","",IF(J7="NA","NA",J7-'Loan &amp; Empl Data'!H16))</f>
        <v>0</v>
      </c>
      <c r="L7" s="25">
        <f>+'Loan &amp; Empl Data'!J16</f>
        <v>0</v>
      </c>
      <c r="M7" s="25">
        <f>IF('Loan &amp; Empl Data'!J16="",0,IF(K7="NA",0,K7*'Loan &amp; Empl Data'!J16*8))</f>
        <v>0</v>
      </c>
      <c r="N7" s="102">
        <f>+IF(K7="NA",0,IF(K7="",0,IF('Loan &amp; Empl Data'!J16&gt;0,0,K7*8/52)))</f>
        <v>0</v>
      </c>
      <c r="O7" s="78">
        <f t="shared" si="1"/>
        <v>0</v>
      </c>
    </row>
    <row r="8" spans="1:15" x14ac:dyDescent="0.3">
      <c r="A8" s="177">
        <f>+'Loan &amp; Empl Data'!A17</f>
        <v>0</v>
      </c>
      <c r="B8" s="273">
        <f>+'Loan &amp; Empl Data'!H17</f>
        <v>0</v>
      </c>
      <c r="C8" s="274">
        <f>+'Loan &amp; Empl Data'!I17</f>
        <v>0</v>
      </c>
      <c r="D8" s="73">
        <f>IFERROR('Loan &amp; Empl Data'!H17/'Loan &amp; Empl Data'!I17,0)</f>
        <v>0</v>
      </c>
      <c r="E8" s="396">
        <f>+'Loan &amp; Empl Data'!K17</f>
        <v>0</v>
      </c>
      <c r="F8" s="74">
        <f>+'Loan &amp; Empl Data'!M17</f>
        <v>0</v>
      </c>
      <c r="G8" s="397">
        <f>+'Loan &amp; Empl Data'!O17</f>
        <v>0</v>
      </c>
      <c r="H8" s="393">
        <f>+'Loan &amp; Empl Data'!D17</f>
        <v>0</v>
      </c>
      <c r="I8" s="145">
        <f>IF(H8="X","YES",IF(E8+F8+G8=0,0,IF(F8&gt;=E8,IF(G8&gt;=E8, "YES","NO"),"NO")))</f>
        <v>0</v>
      </c>
      <c r="J8" s="26">
        <f>+IF(D8="","",IF(D8&gt;=0.75,"NA",IF(I8="Yes","NA",'Loan &amp; Empl Data'!I17*0.75)))</f>
        <v>0</v>
      </c>
      <c r="K8" s="25">
        <f>+IF(J8="","",IF(J8="NA","NA",J8-'Loan &amp; Empl Data'!H17))</f>
        <v>0</v>
      </c>
      <c r="L8" s="25">
        <f>+'Loan &amp; Empl Data'!J17</f>
        <v>0</v>
      </c>
      <c r="M8" s="25">
        <f>IF('Loan &amp; Empl Data'!J17="",0,IF(K8="NA",0,K8*'Loan &amp; Empl Data'!J17*8))</f>
        <v>0</v>
      </c>
      <c r="N8" s="102">
        <f>+IF(K8="NA",0,IF(K8="",0,IF('Loan &amp; Empl Data'!J17&gt;0,0,K8*8/52)))</f>
        <v>0</v>
      </c>
      <c r="O8" s="78">
        <f t="shared" si="1"/>
        <v>0</v>
      </c>
    </row>
    <row r="9" spans="1:15" x14ac:dyDescent="0.3">
      <c r="A9" s="177">
        <f>+'Loan &amp; Empl Data'!A18</f>
        <v>0</v>
      </c>
      <c r="B9" s="273">
        <f>+'Loan &amp; Empl Data'!H18</f>
        <v>0</v>
      </c>
      <c r="C9" s="274">
        <f>+'Loan &amp; Empl Data'!I18</f>
        <v>0</v>
      </c>
      <c r="D9" s="73">
        <f>IFERROR('Loan &amp; Empl Data'!H18/'Loan &amp; Empl Data'!I18,0)</f>
        <v>0</v>
      </c>
      <c r="E9" s="396">
        <f>+'Loan &amp; Empl Data'!K18</f>
        <v>0</v>
      </c>
      <c r="F9" s="74">
        <f>+'Loan &amp; Empl Data'!M18</f>
        <v>0</v>
      </c>
      <c r="G9" s="397">
        <f>+'Loan &amp; Empl Data'!O18</f>
        <v>0</v>
      </c>
      <c r="H9" s="393">
        <f>+'Loan &amp; Empl Data'!D18</f>
        <v>0</v>
      </c>
      <c r="I9" s="145">
        <f t="shared" ref="I9:I25" si="2">IF(H9="X","YES",IF(E9+F9+G9=0,0,IF(F9&gt;=E9,IF(G9&gt;=E9, "YES","NO"),"NO")))</f>
        <v>0</v>
      </c>
      <c r="J9" s="26">
        <f>+IF(D9="","",IF(D9&gt;=0.75,"NA",IF(I9="Yes","NA",'Loan &amp; Empl Data'!I18*0.75)))</f>
        <v>0</v>
      </c>
      <c r="K9" s="25">
        <f>+IF(J9="","",IF(J9="NA","NA",J9-'Loan &amp; Empl Data'!H18))</f>
        <v>0</v>
      </c>
      <c r="L9" s="25">
        <f>+'Loan &amp; Empl Data'!J18</f>
        <v>0</v>
      </c>
      <c r="M9" s="25">
        <f>IF('Loan &amp; Empl Data'!J18="",0,IF(K9="NA",0,K9*'Loan &amp; Empl Data'!J18*8))</f>
        <v>0</v>
      </c>
      <c r="N9" s="102">
        <f>+IF(K9="NA",0,IF(K9="",0,IF('Loan &amp; Empl Data'!J18&gt;0,0,K9*8/52)))</f>
        <v>0</v>
      </c>
      <c r="O9" s="78">
        <f t="shared" si="1"/>
        <v>0</v>
      </c>
    </row>
    <row r="10" spans="1:15" x14ac:dyDescent="0.3">
      <c r="A10" s="177">
        <f>+'Loan &amp; Empl Data'!A19</f>
        <v>0</v>
      </c>
      <c r="B10" s="273">
        <f>+'Loan &amp; Empl Data'!H19</f>
        <v>0</v>
      </c>
      <c r="C10" s="274">
        <f>+'Loan &amp; Empl Data'!I19</f>
        <v>0</v>
      </c>
      <c r="D10" s="73">
        <f>IFERROR('Loan &amp; Empl Data'!H19/'Loan &amp; Empl Data'!I19,0)</f>
        <v>0</v>
      </c>
      <c r="E10" s="396">
        <f>+'Loan &amp; Empl Data'!K19</f>
        <v>0</v>
      </c>
      <c r="F10" s="74">
        <f>+'Loan &amp; Empl Data'!M19</f>
        <v>0</v>
      </c>
      <c r="G10" s="397">
        <f>+'Loan &amp; Empl Data'!O19</f>
        <v>0</v>
      </c>
      <c r="H10" s="393">
        <f>+'Loan &amp; Empl Data'!D19</f>
        <v>0</v>
      </c>
      <c r="I10" s="145">
        <f t="shared" si="2"/>
        <v>0</v>
      </c>
      <c r="J10" s="26">
        <f>+IF(D10="","",IF(D10&gt;=0.75,"NA",IF(I10="Yes","NA",'Loan &amp; Empl Data'!I19*0.75)))</f>
        <v>0</v>
      </c>
      <c r="K10" s="25">
        <f>+IF(J10="","",IF(J10="NA","NA",J10-'Loan &amp; Empl Data'!H19))</f>
        <v>0</v>
      </c>
      <c r="L10" s="25">
        <f>+'Loan &amp; Empl Data'!J19</f>
        <v>0</v>
      </c>
      <c r="M10" s="25">
        <f>IF('Loan &amp; Empl Data'!J19="",0,IF(K10="NA",0,K10*'Loan &amp; Empl Data'!J19*8))</f>
        <v>0</v>
      </c>
      <c r="N10" s="102">
        <f>+IF(K10="NA",0,IF(K10="",0,IF('Loan &amp; Empl Data'!J19&gt;0,0,K10*8/52)))</f>
        <v>0</v>
      </c>
      <c r="O10" s="78">
        <f t="shared" si="1"/>
        <v>0</v>
      </c>
    </row>
    <row r="11" spans="1:15" x14ac:dyDescent="0.3">
      <c r="A11" s="177">
        <f>+'Loan &amp; Empl Data'!A20</f>
        <v>0</v>
      </c>
      <c r="B11" s="273">
        <f>+'Loan &amp; Empl Data'!H20</f>
        <v>0</v>
      </c>
      <c r="C11" s="274">
        <f>+'Loan &amp; Empl Data'!I20</f>
        <v>0</v>
      </c>
      <c r="D11" s="73">
        <f>IFERROR('Loan &amp; Empl Data'!H20/'Loan &amp; Empl Data'!I20,0)</f>
        <v>0</v>
      </c>
      <c r="E11" s="396">
        <f>+'Loan &amp; Empl Data'!K20</f>
        <v>0</v>
      </c>
      <c r="F11" s="74">
        <f>+'Loan &amp; Empl Data'!M20</f>
        <v>0</v>
      </c>
      <c r="G11" s="397">
        <f>+'Loan &amp; Empl Data'!O20</f>
        <v>0</v>
      </c>
      <c r="H11" s="393">
        <f>+'Loan &amp; Empl Data'!D20</f>
        <v>0</v>
      </c>
      <c r="I11" s="145">
        <f t="shared" si="2"/>
        <v>0</v>
      </c>
      <c r="J11" s="26">
        <f>+IF(D11="","",IF(D11&gt;=0.75,"NA",IF(I11="Yes","NA",'Loan &amp; Empl Data'!I20*0.75)))</f>
        <v>0</v>
      </c>
      <c r="K11" s="25">
        <f>+IF(J11="","",IF(J11="NA","NA",J11-'Loan &amp; Empl Data'!H20))</f>
        <v>0</v>
      </c>
      <c r="L11" s="25">
        <f>+'Loan &amp; Empl Data'!J20</f>
        <v>0</v>
      </c>
      <c r="M11" s="25">
        <f>IF('Loan &amp; Empl Data'!J20="",0,IF(K11="NA",0,K11*'Loan &amp; Empl Data'!J20*8))</f>
        <v>0</v>
      </c>
      <c r="N11" s="102">
        <f>+IF(K11="NA",0,IF(K11="",0,IF('Loan &amp; Empl Data'!J20&gt;0,0,K11*8/52)))</f>
        <v>0</v>
      </c>
      <c r="O11" s="78">
        <f t="shared" si="1"/>
        <v>0</v>
      </c>
    </row>
    <row r="12" spans="1:15" x14ac:dyDescent="0.3">
      <c r="A12" s="177">
        <f>+'Loan &amp; Empl Data'!A21</f>
        <v>0</v>
      </c>
      <c r="B12" s="273">
        <f>+'Loan &amp; Empl Data'!H21</f>
        <v>0</v>
      </c>
      <c r="C12" s="274">
        <f>+'Loan &amp; Empl Data'!I21</f>
        <v>0</v>
      </c>
      <c r="D12" s="73">
        <f>IFERROR('Loan &amp; Empl Data'!H21/'Loan &amp; Empl Data'!I21,0)</f>
        <v>0</v>
      </c>
      <c r="E12" s="396">
        <f>+'Loan &amp; Empl Data'!K21</f>
        <v>0</v>
      </c>
      <c r="F12" s="74">
        <f>+'Loan &amp; Empl Data'!M21</f>
        <v>0</v>
      </c>
      <c r="G12" s="397">
        <f>+'Loan &amp; Empl Data'!O21</f>
        <v>0</v>
      </c>
      <c r="H12" s="393">
        <f>+'Loan &amp; Empl Data'!D21</f>
        <v>0</v>
      </c>
      <c r="I12" s="145">
        <f t="shared" si="2"/>
        <v>0</v>
      </c>
      <c r="J12" s="26">
        <f>+IF(D12="","",IF(D12&gt;=0.75,"NA",IF(I12="Yes","NA",'Loan &amp; Empl Data'!I21*0.75)))</f>
        <v>0</v>
      </c>
      <c r="K12" s="25">
        <f>+IF(J12="","",IF(J12="NA","NA",J12-'Loan &amp; Empl Data'!H21))</f>
        <v>0</v>
      </c>
      <c r="L12" s="25">
        <f>+'Loan &amp; Empl Data'!J21</f>
        <v>0</v>
      </c>
      <c r="M12" s="25">
        <f>IF('Loan &amp; Empl Data'!J21="",0,IF(K12="NA",0,K12*'Loan &amp; Empl Data'!J21*8))</f>
        <v>0</v>
      </c>
      <c r="N12" s="102">
        <f>+IF(K12="NA",0,IF(K12="",0,IF('Loan &amp; Empl Data'!J21&gt;0,0,K12*8/52)))</f>
        <v>0</v>
      </c>
      <c r="O12" s="78">
        <f t="shared" si="1"/>
        <v>0</v>
      </c>
    </row>
    <row r="13" spans="1:15" x14ac:dyDescent="0.3">
      <c r="A13" s="177">
        <f>+'Loan &amp; Empl Data'!A22</f>
        <v>0</v>
      </c>
      <c r="B13" s="273">
        <f>+'Loan &amp; Empl Data'!H22</f>
        <v>0</v>
      </c>
      <c r="C13" s="274">
        <f>+'Loan &amp; Empl Data'!I22</f>
        <v>0</v>
      </c>
      <c r="D13" s="73">
        <f>IFERROR('Loan &amp; Empl Data'!H22/'Loan &amp; Empl Data'!I22,0)</f>
        <v>0</v>
      </c>
      <c r="E13" s="396">
        <f>+'Loan &amp; Empl Data'!K22</f>
        <v>0</v>
      </c>
      <c r="F13" s="74">
        <f>+'Loan &amp; Empl Data'!M22</f>
        <v>0</v>
      </c>
      <c r="G13" s="397">
        <f>+'Loan &amp; Empl Data'!O22</f>
        <v>0</v>
      </c>
      <c r="H13" s="393">
        <f>+'Loan &amp; Empl Data'!D22</f>
        <v>0</v>
      </c>
      <c r="I13" s="145">
        <f t="shared" si="2"/>
        <v>0</v>
      </c>
      <c r="J13" s="26">
        <f>+IF(D13="","",IF(D13&gt;=0.75,"NA",IF(I13="Yes","NA",'Loan &amp; Empl Data'!I22*0.75)))</f>
        <v>0</v>
      </c>
      <c r="K13" s="25">
        <f>+IF(J13="","",IF(J13="NA","NA",J13-'Loan &amp; Empl Data'!H22))</f>
        <v>0</v>
      </c>
      <c r="L13" s="25">
        <f>+'Loan &amp; Empl Data'!J22</f>
        <v>0</v>
      </c>
      <c r="M13" s="25">
        <f>IF('Loan &amp; Empl Data'!J22="",0,IF(K13="NA",0,K13*'Loan &amp; Empl Data'!J22*8))</f>
        <v>0</v>
      </c>
      <c r="N13" s="102">
        <f>+IF(K13="NA",0,IF(K13="",0,IF('Loan &amp; Empl Data'!J22&gt;0,0,K13*8/52)))</f>
        <v>0</v>
      </c>
      <c r="O13" s="78">
        <f t="shared" si="1"/>
        <v>0</v>
      </c>
    </row>
    <row r="14" spans="1:15" x14ac:dyDescent="0.3">
      <c r="A14" s="177">
        <f>+'Loan &amp; Empl Data'!A23</f>
        <v>0</v>
      </c>
      <c r="B14" s="273">
        <f>+'Loan &amp; Empl Data'!H23</f>
        <v>0</v>
      </c>
      <c r="C14" s="274">
        <f>+'Loan &amp; Empl Data'!I23</f>
        <v>0</v>
      </c>
      <c r="D14" s="73">
        <f>IFERROR('Loan &amp; Empl Data'!H23/'Loan &amp; Empl Data'!I23,0)</f>
        <v>0</v>
      </c>
      <c r="E14" s="396">
        <f>+'Loan &amp; Empl Data'!K23</f>
        <v>0</v>
      </c>
      <c r="F14" s="74">
        <f>+'Loan &amp; Empl Data'!M23</f>
        <v>0</v>
      </c>
      <c r="G14" s="397">
        <f>+'Loan &amp; Empl Data'!O23</f>
        <v>0</v>
      </c>
      <c r="H14" s="393">
        <f>+'Loan &amp; Empl Data'!D23</f>
        <v>0</v>
      </c>
      <c r="I14" s="145">
        <f t="shared" si="2"/>
        <v>0</v>
      </c>
      <c r="J14" s="26">
        <f>+IF(D14="","",IF(D14&gt;=0.75,"NA",IF(I14="Yes","NA",'Loan &amp; Empl Data'!I23*0.75)))</f>
        <v>0</v>
      </c>
      <c r="K14" s="25">
        <f>+IF(J14="","",IF(J14="NA","NA",J14-'Loan &amp; Empl Data'!H23))</f>
        <v>0</v>
      </c>
      <c r="L14" s="25">
        <f>+'Loan &amp; Empl Data'!J23</f>
        <v>0</v>
      </c>
      <c r="M14" s="25">
        <f>IF('Loan &amp; Empl Data'!J23="",0,IF(K14="NA",0,K14*'Loan &amp; Empl Data'!J23*8))</f>
        <v>0</v>
      </c>
      <c r="N14" s="102">
        <f>+IF(K14="NA",0,IF(K14="",0,IF('Loan &amp; Empl Data'!J23&gt;0,0,K14*8/52)))</f>
        <v>0</v>
      </c>
      <c r="O14" s="78">
        <f t="shared" si="1"/>
        <v>0</v>
      </c>
    </row>
    <row r="15" spans="1:15" x14ac:dyDescent="0.3">
      <c r="A15" s="177">
        <f>+'Loan &amp; Empl Data'!A24</f>
        <v>0</v>
      </c>
      <c r="B15" s="273">
        <f>+'Loan &amp; Empl Data'!H24</f>
        <v>0</v>
      </c>
      <c r="C15" s="274">
        <f>+'Loan &amp; Empl Data'!I24</f>
        <v>0</v>
      </c>
      <c r="D15" s="73">
        <f>IFERROR('Loan &amp; Empl Data'!H24/'Loan &amp; Empl Data'!I24,0)</f>
        <v>0</v>
      </c>
      <c r="E15" s="396">
        <f>+'Loan &amp; Empl Data'!K24</f>
        <v>0</v>
      </c>
      <c r="F15" s="74">
        <f>+'Loan &amp; Empl Data'!M24</f>
        <v>0</v>
      </c>
      <c r="G15" s="397">
        <f>+'Loan &amp; Empl Data'!O24</f>
        <v>0</v>
      </c>
      <c r="H15" s="393">
        <f>+'Loan &amp; Empl Data'!D24</f>
        <v>0</v>
      </c>
      <c r="I15" s="145">
        <f t="shared" si="2"/>
        <v>0</v>
      </c>
      <c r="J15" s="26">
        <f>+IF(D15="","",IF(D15&gt;=0.75,"NA",IF(I15="Yes","NA",'Loan &amp; Empl Data'!I24*0.75)))</f>
        <v>0</v>
      </c>
      <c r="K15" s="25">
        <f>+IF(J15="","",IF(J15="NA","NA",J15-'Loan &amp; Empl Data'!H24))</f>
        <v>0</v>
      </c>
      <c r="L15" s="25">
        <f>+'Loan &amp; Empl Data'!J24</f>
        <v>0</v>
      </c>
      <c r="M15" s="25">
        <f>IF('Loan &amp; Empl Data'!J24="",0,IF(K15="NA",0,K15*'Loan &amp; Empl Data'!J24*8))</f>
        <v>0</v>
      </c>
      <c r="N15" s="102">
        <f>+IF(K15="NA",0,IF(K15="",0,IF('Loan &amp; Empl Data'!J24&gt;0,0,K15*8/52)))</f>
        <v>0</v>
      </c>
      <c r="O15" s="78">
        <f t="shared" si="1"/>
        <v>0</v>
      </c>
    </row>
    <row r="16" spans="1:15" x14ac:dyDescent="0.3">
      <c r="A16" s="177">
        <f>+'Loan &amp; Empl Data'!A25</f>
        <v>0</v>
      </c>
      <c r="B16" s="273">
        <f>+'Loan &amp; Empl Data'!H25</f>
        <v>0</v>
      </c>
      <c r="C16" s="274">
        <f>+'Loan &amp; Empl Data'!I25</f>
        <v>0</v>
      </c>
      <c r="D16" s="73">
        <f>IFERROR('Loan &amp; Empl Data'!H25/'Loan &amp; Empl Data'!I25,0)</f>
        <v>0</v>
      </c>
      <c r="E16" s="396">
        <f>+'Loan &amp; Empl Data'!K25</f>
        <v>0</v>
      </c>
      <c r="F16" s="74">
        <f>+'Loan &amp; Empl Data'!M25</f>
        <v>0</v>
      </c>
      <c r="G16" s="397">
        <f>+'Loan &amp; Empl Data'!O25</f>
        <v>0</v>
      </c>
      <c r="H16" s="393">
        <f>+'Loan &amp; Empl Data'!D25</f>
        <v>0</v>
      </c>
      <c r="I16" s="145">
        <f t="shared" si="2"/>
        <v>0</v>
      </c>
      <c r="J16" s="26">
        <f>+IF(D16="","",IF(D16&gt;=0.75,"NA",IF(I16="Yes","NA",'Loan &amp; Empl Data'!I25*0.75)))</f>
        <v>0</v>
      </c>
      <c r="K16" s="25">
        <f>+IF(J16="","",IF(J16="NA","NA",J16-'Loan &amp; Empl Data'!H25))</f>
        <v>0</v>
      </c>
      <c r="L16" s="25">
        <f>+'Loan &amp; Empl Data'!J25</f>
        <v>0</v>
      </c>
      <c r="M16" s="25">
        <f>IF('Loan &amp; Empl Data'!J25="",0,IF(K16="NA",0,K16*'Loan &amp; Empl Data'!J25*8))</f>
        <v>0</v>
      </c>
      <c r="N16" s="102">
        <f>+IF(K16="NA",0,IF(K16="",0,IF('Loan &amp; Empl Data'!J25&gt;0,0,K16*8/52)))</f>
        <v>0</v>
      </c>
      <c r="O16" s="78">
        <f t="shared" si="1"/>
        <v>0</v>
      </c>
    </row>
    <row r="17" spans="1:15" x14ac:dyDescent="0.3">
      <c r="A17" s="177">
        <f>+'Loan &amp; Empl Data'!A26</f>
        <v>0</v>
      </c>
      <c r="B17" s="273">
        <f>+'Loan &amp; Empl Data'!H26</f>
        <v>0</v>
      </c>
      <c r="C17" s="274">
        <f>+'Loan &amp; Empl Data'!I26</f>
        <v>0</v>
      </c>
      <c r="D17" s="73">
        <f>IFERROR('Loan &amp; Empl Data'!H26/'Loan &amp; Empl Data'!I26,0)</f>
        <v>0</v>
      </c>
      <c r="E17" s="396">
        <f>+'Loan &amp; Empl Data'!K26</f>
        <v>0</v>
      </c>
      <c r="F17" s="74">
        <f>+'Loan &amp; Empl Data'!M26</f>
        <v>0</v>
      </c>
      <c r="G17" s="397">
        <f>+'Loan &amp; Empl Data'!O26</f>
        <v>0</v>
      </c>
      <c r="H17" s="393">
        <f>+'Loan &amp; Empl Data'!D26</f>
        <v>0</v>
      </c>
      <c r="I17" s="145">
        <f t="shared" si="2"/>
        <v>0</v>
      </c>
      <c r="J17" s="26">
        <f>+IF(D17="","",IF(D17&gt;=0.75,"NA",IF(I17="Yes","NA",'Loan &amp; Empl Data'!I26*0.75)))</f>
        <v>0</v>
      </c>
      <c r="K17" s="25">
        <f>+IF(J17="","",IF(J17="NA","NA",J17-'Loan &amp; Empl Data'!H26))</f>
        <v>0</v>
      </c>
      <c r="L17" s="25">
        <f>+'Loan &amp; Empl Data'!J26</f>
        <v>0</v>
      </c>
      <c r="M17" s="25">
        <f>IF('Loan &amp; Empl Data'!J26="",0,IF(K17="NA",0,K17*'Loan &amp; Empl Data'!J26*8))</f>
        <v>0</v>
      </c>
      <c r="N17" s="102">
        <f>+IF(K17="NA",0,IF(K17="",0,IF('Loan &amp; Empl Data'!J26&gt;0,0,K17*8/52)))</f>
        <v>0</v>
      </c>
      <c r="O17" s="78">
        <f t="shared" si="1"/>
        <v>0</v>
      </c>
    </row>
    <row r="18" spans="1:15" x14ac:dyDescent="0.3">
      <c r="A18" s="177">
        <f>+'Loan &amp; Empl Data'!A27</f>
        <v>0</v>
      </c>
      <c r="B18" s="273">
        <f>+'Loan &amp; Empl Data'!H27</f>
        <v>0</v>
      </c>
      <c r="C18" s="274">
        <f>+'Loan &amp; Empl Data'!I27</f>
        <v>0</v>
      </c>
      <c r="D18" s="73">
        <f>IFERROR('Loan &amp; Empl Data'!H27/'Loan &amp; Empl Data'!I27,0)</f>
        <v>0</v>
      </c>
      <c r="E18" s="396">
        <f>+'Loan &amp; Empl Data'!K27</f>
        <v>0</v>
      </c>
      <c r="F18" s="74">
        <f>+'Loan &amp; Empl Data'!M27</f>
        <v>0</v>
      </c>
      <c r="G18" s="397">
        <f>+'Loan &amp; Empl Data'!O27</f>
        <v>0</v>
      </c>
      <c r="H18" s="393">
        <f>+'Loan &amp; Empl Data'!D27</f>
        <v>0</v>
      </c>
      <c r="I18" s="145">
        <f t="shared" si="2"/>
        <v>0</v>
      </c>
      <c r="J18" s="26">
        <f>+IF(D18="","",IF(D18&gt;=0.75,"NA",IF(I18="Yes","NA",'Loan &amp; Empl Data'!I27*0.75)))</f>
        <v>0</v>
      </c>
      <c r="K18" s="25">
        <f>+IF(J18="","",IF(J18="NA","NA",J18-'Loan &amp; Empl Data'!H27))</f>
        <v>0</v>
      </c>
      <c r="L18" s="25">
        <f>+'Loan &amp; Empl Data'!J27</f>
        <v>0</v>
      </c>
      <c r="M18" s="25">
        <f>IF('Loan &amp; Empl Data'!J27="",0,IF(K18="NA",0,K18*'Loan &amp; Empl Data'!J27*8))</f>
        <v>0</v>
      </c>
      <c r="N18" s="102">
        <f>+IF(K18="NA",0,IF(K18="",0,IF('Loan &amp; Empl Data'!J27&gt;0,0,K18*8/52)))</f>
        <v>0</v>
      </c>
      <c r="O18" s="78">
        <f t="shared" si="1"/>
        <v>0</v>
      </c>
    </row>
    <row r="19" spans="1:15" x14ac:dyDescent="0.3">
      <c r="A19" s="177">
        <f>+'Loan &amp; Empl Data'!A28</f>
        <v>0</v>
      </c>
      <c r="B19" s="273">
        <f>+'Loan &amp; Empl Data'!H28</f>
        <v>0</v>
      </c>
      <c r="C19" s="274">
        <f>+'Loan &amp; Empl Data'!I28</f>
        <v>0</v>
      </c>
      <c r="D19" s="73">
        <f>IFERROR('Loan &amp; Empl Data'!H28/'Loan &amp; Empl Data'!I28,0)</f>
        <v>0</v>
      </c>
      <c r="E19" s="396">
        <f>+'Loan &amp; Empl Data'!K28</f>
        <v>0</v>
      </c>
      <c r="F19" s="74">
        <f>+'Loan &amp; Empl Data'!M28</f>
        <v>0</v>
      </c>
      <c r="G19" s="397">
        <f>+'Loan &amp; Empl Data'!O28</f>
        <v>0</v>
      </c>
      <c r="H19" s="393">
        <f>+'Loan &amp; Empl Data'!D28</f>
        <v>0</v>
      </c>
      <c r="I19" s="145">
        <f t="shared" si="2"/>
        <v>0</v>
      </c>
      <c r="J19" s="26">
        <f>+IF(D19="","",IF(D19&gt;=0.75,"NA",IF(I19="Yes","NA",'Loan &amp; Empl Data'!I28*0.75)))</f>
        <v>0</v>
      </c>
      <c r="K19" s="25">
        <f>+IF(J19="","",IF(J19="NA","NA",J19-'Loan &amp; Empl Data'!H28))</f>
        <v>0</v>
      </c>
      <c r="L19" s="25">
        <f>+'Loan &amp; Empl Data'!J28</f>
        <v>0</v>
      </c>
      <c r="M19" s="25">
        <f>IF('Loan &amp; Empl Data'!J28="",0,IF(K19="NA",0,K19*'Loan &amp; Empl Data'!J28*8))</f>
        <v>0</v>
      </c>
      <c r="N19" s="102">
        <f>+IF(K19="NA",0,IF(K19="",0,IF('Loan &amp; Empl Data'!J28&gt;0,0,K19*8/52)))</f>
        <v>0</v>
      </c>
      <c r="O19" s="78">
        <f t="shared" si="1"/>
        <v>0</v>
      </c>
    </row>
    <row r="20" spans="1:15" x14ac:dyDescent="0.3">
      <c r="A20" s="177">
        <f>+'Loan &amp; Empl Data'!A29</f>
        <v>0</v>
      </c>
      <c r="B20" s="273">
        <f>+'Loan &amp; Empl Data'!H29</f>
        <v>0</v>
      </c>
      <c r="C20" s="274">
        <f>+'Loan &amp; Empl Data'!I29</f>
        <v>0</v>
      </c>
      <c r="D20" s="73">
        <f>IFERROR('Loan &amp; Empl Data'!H29/'Loan &amp; Empl Data'!I29,0)</f>
        <v>0</v>
      </c>
      <c r="E20" s="396">
        <f>+'Loan &amp; Empl Data'!K29</f>
        <v>0</v>
      </c>
      <c r="F20" s="74">
        <f>+'Loan &amp; Empl Data'!M29</f>
        <v>0</v>
      </c>
      <c r="G20" s="397">
        <f>+'Loan &amp; Empl Data'!O29</f>
        <v>0</v>
      </c>
      <c r="H20" s="393">
        <f>+'Loan &amp; Empl Data'!D29</f>
        <v>0</v>
      </c>
      <c r="I20" s="145">
        <f t="shared" si="2"/>
        <v>0</v>
      </c>
      <c r="J20" s="26">
        <f>+IF(D20="","",IF(D20&gt;=0.75,"NA",IF(I20="Yes","NA",'Loan &amp; Empl Data'!I29*0.75)))</f>
        <v>0</v>
      </c>
      <c r="K20" s="25">
        <f>+IF(J20="","",IF(J20="NA","NA",J20-'Loan &amp; Empl Data'!H29))</f>
        <v>0</v>
      </c>
      <c r="L20" s="25">
        <f>+'Loan &amp; Empl Data'!J29</f>
        <v>0</v>
      </c>
      <c r="M20" s="25">
        <f>IF('Loan &amp; Empl Data'!J29="",0,IF(K20="NA",0,K20*'Loan &amp; Empl Data'!J29*8))</f>
        <v>0</v>
      </c>
      <c r="N20" s="102">
        <f>+IF(K20="NA",0,IF(K20="",0,IF('Loan &amp; Empl Data'!J29&gt;0,0,K20*8/52)))</f>
        <v>0</v>
      </c>
      <c r="O20" s="78">
        <f t="shared" si="1"/>
        <v>0</v>
      </c>
    </row>
    <row r="21" spans="1:15" ht="14.4" customHeight="1" x14ac:dyDescent="0.3">
      <c r="A21" s="177">
        <f>+'Loan &amp; Empl Data'!A30</f>
        <v>0</v>
      </c>
      <c r="B21" s="273">
        <f>+'Loan &amp; Empl Data'!H30</f>
        <v>0</v>
      </c>
      <c r="C21" s="274">
        <f>+'Loan &amp; Empl Data'!I30</f>
        <v>0</v>
      </c>
      <c r="D21" s="73">
        <f>IFERROR('Loan &amp; Empl Data'!H30/'Loan &amp; Empl Data'!I30,0)</f>
        <v>0</v>
      </c>
      <c r="E21" s="396">
        <f>+'Loan &amp; Empl Data'!K30</f>
        <v>0</v>
      </c>
      <c r="F21" s="74">
        <f>+'Loan &amp; Empl Data'!M30</f>
        <v>0</v>
      </c>
      <c r="G21" s="397">
        <f>+'Loan &amp; Empl Data'!O30</f>
        <v>0</v>
      </c>
      <c r="H21" s="393">
        <f>+'Loan &amp; Empl Data'!D30</f>
        <v>0</v>
      </c>
      <c r="I21" s="145">
        <f t="shared" si="2"/>
        <v>0</v>
      </c>
      <c r="J21" s="26">
        <f>+IF(D21="","",IF(D21&gt;=0.75,"NA",IF(I21="Yes","NA",'Loan &amp; Empl Data'!I30*0.75)))</f>
        <v>0</v>
      </c>
      <c r="K21" s="25">
        <f>+IF(J21="","",IF(J21="NA","NA",J21-'Loan &amp; Empl Data'!H30))</f>
        <v>0</v>
      </c>
      <c r="L21" s="25">
        <f>+'Loan &amp; Empl Data'!J30</f>
        <v>0</v>
      </c>
      <c r="M21" s="25">
        <f>IF('Loan &amp; Empl Data'!J30="",0,IF(K21="NA",0,K21*'Loan &amp; Empl Data'!J30*8))</f>
        <v>0</v>
      </c>
      <c r="N21" s="102">
        <f>+IF(K21="NA",0,IF(K21="",0,IF('Loan &amp; Empl Data'!J30&gt;0,0,K21*8/52)))</f>
        <v>0</v>
      </c>
      <c r="O21" s="78">
        <f t="shared" si="1"/>
        <v>0</v>
      </c>
    </row>
    <row r="22" spans="1:15" x14ac:dyDescent="0.3">
      <c r="A22" s="177">
        <f>+'Loan &amp; Empl Data'!A31</f>
        <v>0</v>
      </c>
      <c r="B22" s="273">
        <f>+'Loan &amp; Empl Data'!H31</f>
        <v>0</v>
      </c>
      <c r="C22" s="274">
        <f>+'Loan &amp; Empl Data'!I31</f>
        <v>0</v>
      </c>
      <c r="D22" s="73">
        <f>IFERROR('Loan &amp; Empl Data'!H31/'Loan &amp; Empl Data'!I31,0)</f>
        <v>0</v>
      </c>
      <c r="E22" s="396">
        <f>+'Loan &amp; Empl Data'!K31</f>
        <v>0</v>
      </c>
      <c r="F22" s="74">
        <f>+'Loan &amp; Empl Data'!M31</f>
        <v>0</v>
      </c>
      <c r="G22" s="397">
        <f>+'Loan &amp; Empl Data'!O31</f>
        <v>0</v>
      </c>
      <c r="H22" s="393">
        <f>+'Loan &amp; Empl Data'!D31</f>
        <v>0</v>
      </c>
      <c r="I22" s="145">
        <f t="shared" si="2"/>
        <v>0</v>
      </c>
      <c r="J22" s="26">
        <f>+IF(D22="","",IF(D22&gt;=0.75,"NA",IF(I22="Yes","NA",'Loan &amp; Empl Data'!I31*0.75)))</f>
        <v>0</v>
      </c>
      <c r="K22" s="25">
        <f>+IF(J22="","",IF(J22="NA","NA",J22-'Loan &amp; Empl Data'!H31))</f>
        <v>0</v>
      </c>
      <c r="L22" s="25">
        <f>+'Loan &amp; Empl Data'!J31</f>
        <v>0</v>
      </c>
      <c r="M22" s="25">
        <f>IF('Loan &amp; Empl Data'!J31="",0,IF(K22="NA",0,K22*'Loan &amp; Empl Data'!J31*8))</f>
        <v>0</v>
      </c>
      <c r="N22" s="102">
        <f>+IF(K22="NA",0,IF(K22="",0,IF('Loan &amp; Empl Data'!J31&gt;0,0,K22*8/52)))</f>
        <v>0</v>
      </c>
      <c r="O22" s="78">
        <f t="shared" si="1"/>
        <v>0</v>
      </c>
    </row>
    <row r="23" spans="1:15" x14ac:dyDescent="0.3">
      <c r="A23" s="177">
        <f>+'Loan &amp; Empl Data'!A32</f>
        <v>0</v>
      </c>
      <c r="B23" s="273">
        <f>+'Loan &amp; Empl Data'!H32</f>
        <v>0</v>
      </c>
      <c r="C23" s="274">
        <f>+'Loan &amp; Empl Data'!I32</f>
        <v>0</v>
      </c>
      <c r="D23" s="73">
        <f>IFERROR('Loan &amp; Empl Data'!H32/'Loan &amp; Empl Data'!I32,0)</f>
        <v>0</v>
      </c>
      <c r="E23" s="396">
        <f>+'Loan &amp; Empl Data'!K32</f>
        <v>0</v>
      </c>
      <c r="F23" s="74">
        <f>+'Loan &amp; Empl Data'!M32</f>
        <v>0</v>
      </c>
      <c r="G23" s="397">
        <f>+'Loan &amp; Empl Data'!O32</f>
        <v>0</v>
      </c>
      <c r="H23" s="393">
        <f>+'Loan &amp; Empl Data'!D32</f>
        <v>0</v>
      </c>
      <c r="I23" s="145">
        <f t="shared" si="2"/>
        <v>0</v>
      </c>
      <c r="J23" s="26">
        <f>+IF(D23="","",IF(D23&gt;=0.75,"NA",IF(I23="Yes","NA",'Loan &amp; Empl Data'!I32*0.75)))</f>
        <v>0</v>
      </c>
      <c r="K23" s="25">
        <f>+IF(J23="","",IF(J23="NA","NA",J23-'Loan &amp; Empl Data'!H32))</f>
        <v>0</v>
      </c>
      <c r="L23" s="25">
        <f>+'Loan &amp; Empl Data'!J32</f>
        <v>0</v>
      </c>
      <c r="M23" s="25">
        <f>IF('Loan &amp; Empl Data'!J32="",0,IF(K23="NA",0,K23*'Loan &amp; Empl Data'!J32*8))</f>
        <v>0</v>
      </c>
      <c r="N23" s="102">
        <f>+IF(K23="NA",0,IF(K23="",0,IF('Loan &amp; Empl Data'!J32&gt;0,0,K23*8/52)))</f>
        <v>0</v>
      </c>
      <c r="O23" s="78">
        <f t="shared" si="1"/>
        <v>0</v>
      </c>
    </row>
    <row r="24" spans="1:15" x14ac:dyDescent="0.3">
      <c r="A24" s="177">
        <f>+'Loan &amp; Empl Data'!A33</f>
        <v>0</v>
      </c>
      <c r="B24" s="273">
        <f>+'Loan &amp; Empl Data'!H33</f>
        <v>0</v>
      </c>
      <c r="C24" s="274">
        <f>+'Loan &amp; Empl Data'!I33</f>
        <v>0</v>
      </c>
      <c r="D24" s="73">
        <f>IFERROR('Loan &amp; Empl Data'!H33/'Loan &amp; Empl Data'!I33,0)</f>
        <v>0</v>
      </c>
      <c r="E24" s="396">
        <f>+'Loan &amp; Empl Data'!K33</f>
        <v>0</v>
      </c>
      <c r="F24" s="74">
        <f>+'Loan &amp; Empl Data'!M33</f>
        <v>0</v>
      </c>
      <c r="G24" s="397">
        <f>+'Loan &amp; Empl Data'!O33</f>
        <v>0</v>
      </c>
      <c r="H24" s="393">
        <f>+'Loan &amp; Empl Data'!D33</f>
        <v>0</v>
      </c>
      <c r="I24" s="145">
        <f t="shared" si="2"/>
        <v>0</v>
      </c>
      <c r="J24" s="26">
        <f>+IF(D24="","",IF(D24&gt;=0.75,"NA",IF(I24="Yes","NA",'Loan &amp; Empl Data'!I33*0.75)))</f>
        <v>0</v>
      </c>
      <c r="K24" s="25">
        <f>+IF(J24="","",IF(J24="NA","NA",J24-'Loan &amp; Empl Data'!H33))</f>
        <v>0</v>
      </c>
      <c r="L24" s="25">
        <f>+'Loan &amp; Empl Data'!J33</f>
        <v>0</v>
      </c>
      <c r="M24" s="25">
        <f>IF('Loan &amp; Empl Data'!J33="",0,IF(K24="NA",0,K24*'Loan &amp; Empl Data'!J33*8))</f>
        <v>0</v>
      </c>
      <c r="N24" s="102">
        <f>+IF(K24="NA",0,IF(K24="",0,IF('Loan &amp; Empl Data'!J33&gt;0,0,K24*8/52)))</f>
        <v>0</v>
      </c>
      <c r="O24" s="78">
        <f t="shared" si="1"/>
        <v>0</v>
      </c>
    </row>
    <row r="25" spans="1:15" ht="15" thickBot="1" x14ac:dyDescent="0.35">
      <c r="A25" s="178">
        <f>+'Loan &amp; Empl Data'!A34</f>
        <v>0</v>
      </c>
      <c r="B25" s="275">
        <f>+'Loan &amp; Empl Data'!H34</f>
        <v>0</v>
      </c>
      <c r="C25" s="276">
        <f>+'Loan &amp; Empl Data'!I34</f>
        <v>0</v>
      </c>
      <c r="D25" s="75">
        <f>IFERROR('Loan &amp; Empl Data'!H34/'Loan &amp; Empl Data'!I34,0)</f>
        <v>0</v>
      </c>
      <c r="E25" s="398">
        <f>+'Loan &amp; Empl Data'!K34</f>
        <v>0</v>
      </c>
      <c r="F25" s="399">
        <f>+'Loan &amp; Empl Data'!M34</f>
        <v>0</v>
      </c>
      <c r="G25" s="400">
        <f>+'Loan &amp; Empl Data'!O34</f>
        <v>0</v>
      </c>
      <c r="H25" s="393">
        <f>+'Loan &amp; Empl Data'!D34</f>
        <v>0</v>
      </c>
      <c r="I25" s="145">
        <f t="shared" si="2"/>
        <v>0</v>
      </c>
      <c r="J25" s="76">
        <f>+IF(D25="","",IF(D25&gt;=0.75,"NA",IF(I25="Yes","NA",'Loan &amp; Empl Data'!I34*0.75)))</f>
        <v>0</v>
      </c>
      <c r="K25" s="77">
        <f>+IF(J25="","",IF(J25="NA","NA",J25-'Loan &amp; Empl Data'!H34))</f>
        <v>0</v>
      </c>
      <c r="L25" s="77">
        <f>+'Loan &amp; Empl Data'!J34</f>
        <v>0</v>
      </c>
      <c r="M25" s="77">
        <f>IF('Loan &amp; Empl Data'!J34="",0,IF(K25="NA",0,K25*'Loan &amp; Empl Data'!J34*8))</f>
        <v>0</v>
      </c>
      <c r="N25" s="103">
        <f>+IF(K25="NA",0,IF(K25="",0,IF('Loan &amp; Empl Data'!J34&gt;0,0,K25*8/52)))</f>
        <v>0</v>
      </c>
      <c r="O25" s="79">
        <f t="shared" si="1"/>
        <v>0</v>
      </c>
    </row>
    <row r="26" spans="1:15" ht="15" thickBot="1" x14ac:dyDescent="0.35">
      <c r="A26" s="41" t="s">
        <v>12</v>
      </c>
      <c r="B26" s="134"/>
      <c r="C26" s="135"/>
      <c r="D26" s="130"/>
      <c r="E26" s="136"/>
      <c r="F26" s="135"/>
      <c r="G26" s="50"/>
      <c r="H26" s="137"/>
      <c r="I26" s="137"/>
      <c r="J26" s="44"/>
      <c r="K26" s="45"/>
      <c r="L26" s="46"/>
      <c r="M26" s="43">
        <f>SUM(M6:M25)</f>
        <v>0</v>
      </c>
      <c r="N26" s="104">
        <f>SUM(N6:N25)</f>
        <v>0</v>
      </c>
      <c r="O26" s="105">
        <f>SUM(O6:O25)</f>
        <v>0</v>
      </c>
    </row>
    <row r="27" spans="1:15" x14ac:dyDescent="0.3">
      <c r="M27" s="14"/>
    </row>
  </sheetData>
  <mergeCells count="2">
    <mergeCell ref="I4:I5"/>
    <mergeCell ref="H4:H5"/>
  </mergeCells>
  <pageMargins left="0.25" right="0.25" top="0.75" bottom="0.75" header="0.3" footer="0.3"/>
  <pageSetup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87162-9CBA-47BC-9D66-55A5593E741D}">
  <sheetPr>
    <tabColor rgb="FF0070C0"/>
    <pageSetUpPr fitToPage="1"/>
  </sheetPr>
  <dimension ref="A1:S41"/>
  <sheetViews>
    <sheetView zoomScale="102" zoomScaleNormal="102" workbookViewId="0">
      <selection activeCell="C6" sqref="C6"/>
    </sheetView>
  </sheetViews>
  <sheetFormatPr defaultRowHeight="14.4" x14ac:dyDescent="0.3"/>
  <cols>
    <col min="1" max="1" width="32.88671875" style="81" customWidth="1"/>
    <col min="2" max="2" width="16.77734375" style="81" customWidth="1"/>
    <col min="3" max="3" width="15" style="81" customWidth="1"/>
    <col min="4" max="4" width="12.88671875" style="81" customWidth="1"/>
    <col min="5" max="5" width="13.5546875" style="81" customWidth="1"/>
    <col min="6" max="13" width="12.88671875" style="81" customWidth="1"/>
    <col min="14" max="14" width="18.77734375" style="81" customWidth="1"/>
    <col min="15" max="15" width="15.5546875" style="81" customWidth="1"/>
    <col min="16" max="18" width="16.5546875" style="81" customWidth="1"/>
    <col min="19" max="19" width="17.6640625" style="81" customWidth="1"/>
    <col min="20" max="20" width="18.21875" style="81" customWidth="1"/>
    <col min="21" max="22" width="14" style="81" customWidth="1"/>
    <col min="23" max="23" width="16.33203125" style="81" customWidth="1"/>
    <col min="24" max="25" width="14" style="81" customWidth="1"/>
    <col min="26" max="26" width="15.21875" style="81" customWidth="1"/>
    <col min="27" max="27" width="11.77734375" style="81" customWidth="1"/>
    <col min="28" max="28" width="11.44140625" style="81" customWidth="1"/>
    <col min="29" max="16384" width="8.88671875" style="81"/>
  </cols>
  <sheetData>
    <row r="1" spans="1:19" ht="18" x14ac:dyDescent="0.35">
      <c r="A1" s="80" t="s">
        <v>40</v>
      </c>
      <c r="B1" s="80"/>
    </row>
    <row r="2" spans="1:19" ht="15" thickBot="1" x14ac:dyDescent="0.35"/>
    <row r="3" spans="1:19" s="85" customFormat="1" ht="32.4" customHeight="1" thickBot="1" x14ac:dyDescent="0.35">
      <c r="A3" s="83"/>
      <c r="B3" s="260"/>
      <c r="C3" s="260"/>
      <c r="D3" s="261"/>
      <c r="E3" s="261"/>
      <c r="F3" s="261"/>
      <c r="G3" s="270" t="s">
        <v>127</v>
      </c>
      <c r="H3" s="271"/>
      <c r="I3" s="270" t="s">
        <v>128</v>
      </c>
      <c r="J3" s="271"/>
      <c r="K3" s="270" t="s">
        <v>139</v>
      </c>
      <c r="L3" s="271"/>
      <c r="P3" s="84"/>
      <c r="Q3" s="84"/>
      <c r="R3" s="84"/>
      <c r="S3" s="84"/>
    </row>
    <row r="4" spans="1:19" s="85" customFormat="1" ht="32.4" customHeight="1" thickBot="1" x14ac:dyDescent="0.35">
      <c r="B4" s="262" t="s">
        <v>129</v>
      </c>
      <c r="C4" s="263"/>
      <c r="D4" s="262" t="s">
        <v>122</v>
      </c>
      <c r="E4" s="264"/>
      <c r="F4" s="263"/>
      <c r="G4" s="265" t="s">
        <v>121</v>
      </c>
      <c r="H4" s="266"/>
      <c r="I4" s="267">
        <v>43876</v>
      </c>
      <c r="J4" s="268"/>
      <c r="K4" s="267">
        <v>44012</v>
      </c>
      <c r="L4" s="269"/>
    </row>
    <row r="5" spans="1:19" s="86" customFormat="1" ht="46.8" customHeight="1" thickBot="1" x14ac:dyDescent="0.35">
      <c r="A5" s="228" t="s">
        <v>120</v>
      </c>
      <c r="B5" s="223" t="str">
        <f>+'Loan &amp; Empl Data'!E14</f>
        <v xml:space="preserve">Average Hours/Week </v>
      </c>
      <c r="C5" s="224" t="s">
        <v>119</v>
      </c>
      <c r="D5" s="223" t="str">
        <f>+'Loan &amp; Empl Data'!G14</f>
        <v xml:space="preserve">
Average Hours/Week </v>
      </c>
      <c r="E5" s="225" t="s">
        <v>118</v>
      </c>
      <c r="F5" s="224" t="s">
        <v>119</v>
      </c>
      <c r="G5" s="226" t="str">
        <f>+'Loan &amp; Empl Data'!N14</f>
        <v xml:space="preserve">
Average Hours per Week </v>
      </c>
      <c r="H5" s="227" t="s">
        <v>140</v>
      </c>
      <c r="I5" s="226" t="s">
        <v>123</v>
      </c>
      <c r="J5" s="227" t="s">
        <v>8</v>
      </c>
      <c r="K5" s="226" t="s">
        <v>123</v>
      </c>
      <c r="L5" s="227" t="s">
        <v>124</v>
      </c>
      <c r="M5" s="228" t="s">
        <v>125</v>
      </c>
    </row>
    <row r="6" spans="1:19" x14ac:dyDescent="0.3">
      <c r="A6" s="229">
        <f>'Loan &amp; Empl Data'!A15</f>
        <v>0</v>
      </c>
      <c r="B6" s="108">
        <f>+'Loan &amp; Empl Data'!E15</f>
        <v>0</v>
      </c>
      <c r="C6" s="109">
        <f>IF(B6=0,0,IF(B6&gt;=40,1,IF('Loan &amp; Empl Data'!B$10="Y",B6/40,0.5)))</f>
        <v>0</v>
      </c>
      <c r="D6" s="110">
        <f>+'Loan &amp; Empl Data'!G15</f>
        <v>0</v>
      </c>
      <c r="E6" s="345">
        <f>+'Loan &amp; Empl Data'!D15</f>
        <v>0</v>
      </c>
      <c r="F6" s="111">
        <f>+IF(D6=0,0,IF(E6="X",0,IF(D6&gt;=40,1,IF('Loan &amp; Empl Data'!B$10="Y",D6/40,IF('Loan &amp; Empl Data'!C$10="Y",0.5,0)))))</f>
        <v>0</v>
      </c>
      <c r="G6" s="169">
        <f>+'Loan &amp; Empl Data'!N15</f>
        <v>0</v>
      </c>
      <c r="H6" s="109">
        <f>IF(G6=0,0,IF(G6&gt;=40,1,IF('Loan &amp; Empl Data'!$B$10="Y",G6/40,IF(G6&lt;40,0.5,0))))</f>
        <v>0</v>
      </c>
      <c r="I6" s="112">
        <f>+'Loan &amp; Empl Data'!L15</f>
        <v>0</v>
      </c>
      <c r="J6" s="109">
        <f>IF(I6=0,0,IF(I6&gt;=40,1,IF('Loan &amp; Empl Data'!$B$10="Y",I6/40,IF(I6&lt;40,0.5,0))))</f>
        <v>0</v>
      </c>
      <c r="K6" s="112">
        <f>+'Loan &amp; Empl Data'!P15</f>
        <v>0</v>
      </c>
      <c r="L6" s="109">
        <f>IF(K6=0,0,IF(K6&gt;=40,1,IF('Loan &amp; Empl Data'!$B$10="Y",K6/40,IF(K6&lt;40,0.5,0))))</f>
        <v>0</v>
      </c>
      <c r="M6" s="113">
        <f>IF(L6=0,0,IF(J6&gt;=H6,IF(L6&gt;=J6,"YES","NO")))</f>
        <v>0</v>
      </c>
    </row>
    <row r="7" spans="1:19" x14ac:dyDescent="0.3">
      <c r="A7" s="174">
        <f>'Loan &amp; Empl Data'!A16</f>
        <v>0</v>
      </c>
      <c r="B7" s="90">
        <f>+'Loan &amp; Empl Data'!E16</f>
        <v>0</v>
      </c>
      <c r="C7" s="109">
        <f>IF(B7=0,0,IF(B7&gt;=40,1,IF('Loan &amp; Empl Data'!B$10="Y",B7/40,0.5)))</f>
        <v>0</v>
      </c>
      <c r="D7" s="95">
        <f>+'Loan &amp; Empl Data'!G16</f>
        <v>0</v>
      </c>
      <c r="E7" s="345">
        <f>+'Loan &amp; Empl Data'!D16</f>
        <v>0</v>
      </c>
      <c r="F7" s="111">
        <f>+IF(D7=0,0,IF(E7="X",0,IF(D7&gt;=40,1,IF('Loan &amp; Empl Data'!B$10="Y",D7/40,IF('Loan &amp; Empl Data'!C$10="Y",0.5,0)))))</f>
        <v>0</v>
      </c>
      <c r="G7" s="169">
        <f>+'Loan &amp; Empl Data'!N16</f>
        <v>0</v>
      </c>
      <c r="H7" s="109">
        <f>IF(G7=0,0,IF(G7&gt;=40,1,IF('Loan &amp; Empl Data'!$B$10="Y",G7/40,IF(G7&lt;40,0.5,0))))</f>
        <v>0</v>
      </c>
      <c r="I7" s="96">
        <f>+'Loan &amp; Empl Data'!L16</f>
        <v>0</v>
      </c>
      <c r="J7" s="109">
        <f>IF(I7=0,0,IF(I7&gt;=40,1,IF('Loan &amp; Empl Data'!$B$10="Y",I7/40,IF(I7&lt;40,0.5,0))))</f>
        <v>0</v>
      </c>
      <c r="K7" s="96">
        <f>+'Loan &amp; Empl Data'!P16</f>
        <v>0</v>
      </c>
      <c r="L7" s="109">
        <f>IF(K7=0,0,IF(K7&gt;=40,1,IF('Loan &amp; Empl Data'!$B$10="Y",K7/40,IF(K7&lt;40,0.5,0))))</f>
        <v>0</v>
      </c>
      <c r="M7" s="113">
        <f>IF(L7=0,0,IF(J7&gt;=H7,IF(L7&gt;=J7,"YES","NO")))</f>
        <v>0</v>
      </c>
    </row>
    <row r="8" spans="1:19" x14ac:dyDescent="0.3">
      <c r="A8" s="174">
        <f>'Loan &amp; Empl Data'!A17</f>
        <v>0</v>
      </c>
      <c r="B8" s="90">
        <f>+'Loan &amp; Empl Data'!E17</f>
        <v>0</v>
      </c>
      <c r="C8" s="109">
        <f>IF(B8=0,0,IF(B8&gt;=40,1,IF('Loan &amp; Empl Data'!B$10="Y",B8/40,0.5)))</f>
        <v>0</v>
      </c>
      <c r="D8" s="95">
        <f>+'Loan &amp; Empl Data'!G17</f>
        <v>0</v>
      </c>
      <c r="E8" s="345">
        <f>+'Loan &amp; Empl Data'!D17</f>
        <v>0</v>
      </c>
      <c r="F8" s="111">
        <f>+IF(D8=0,0,IF(E8="X",0,IF(D8&gt;=40,1,IF('Loan &amp; Empl Data'!B$10="Y",D8/40,IF('Loan &amp; Empl Data'!C$10="Y",0.5,0)))))</f>
        <v>0</v>
      </c>
      <c r="G8" s="169">
        <f>+'Loan &amp; Empl Data'!N17</f>
        <v>0</v>
      </c>
      <c r="H8" s="109">
        <f>IF(G8=0,0,IF(G8&gt;=40,1,IF('Loan &amp; Empl Data'!$B$10="Y",G8/40,IF(G8&lt;40,0.5,0))))</f>
        <v>0</v>
      </c>
      <c r="I8" s="96">
        <f>+'Loan &amp; Empl Data'!L17</f>
        <v>0</v>
      </c>
      <c r="J8" s="109">
        <f>IF(I8=0,0,IF(I8&gt;=40,1,IF('Loan &amp; Empl Data'!$B$10="Y",I8/40,IF(I8&lt;40,0.5,0))))</f>
        <v>0</v>
      </c>
      <c r="K8" s="96">
        <f>+'Loan &amp; Empl Data'!P17</f>
        <v>0</v>
      </c>
      <c r="L8" s="109">
        <f>IF(K8=0,0,IF(K8&gt;=40,1,IF('Loan &amp; Empl Data'!$B$10="Y",K8/40,IF(K8&lt;40,0.5,0))))</f>
        <v>0</v>
      </c>
      <c r="M8" s="113">
        <f t="shared" ref="M8:M25" si="0">IF(L8=0,0,IF(J8&gt;=H8,IF(L8&gt;=J8,"YES","NO")))</f>
        <v>0</v>
      </c>
    </row>
    <row r="9" spans="1:19" x14ac:dyDescent="0.3">
      <c r="A9" s="174">
        <f>'Loan &amp; Empl Data'!A18</f>
        <v>0</v>
      </c>
      <c r="B9" s="90">
        <f>+'Loan &amp; Empl Data'!E18</f>
        <v>0</v>
      </c>
      <c r="C9" s="109">
        <f>IF(B9=0,0,IF(B9&gt;=40,1,IF('Loan &amp; Empl Data'!B$10="Y",B9/40,0.5)))</f>
        <v>0</v>
      </c>
      <c r="D9" s="95">
        <f>+'Loan &amp; Empl Data'!G18</f>
        <v>0</v>
      </c>
      <c r="E9" s="345">
        <f>+'Loan &amp; Empl Data'!D18</f>
        <v>0</v>
      </c>
      <c r="F9" s="111">
        <f>+IF(D9=0,0,IF(E9="X",0,IF(D9&gt;=40,1,IF('Loan &amp; Empl Data'!B$10="Y",D9/40,IF('Loan &amp; Empl Data'!C$10="Y",0.5,0)))))</f>
        <v>0</v>
      </c>
      <c r="G9" s="169">
        <f>+'Loan &amp; Empl Data'!N18</f>
        <v>0</v>
      </c>
      <c r="H9" s="109">
        <f>IF(G9=0,0,IF(G9&gt;=40,1,IF('Loan &amp; Empl Data'!$B$10="Y",G9/40,IF(G9&lt;40,0.5,0))))</f>
        <v>0</v>
      </c>
      <c r="I9" s="96">
        <f>+'Loan &amp; Empl Data'!L18</f>
        <v>0</v>
      </c>
      <c r="J9" s="109">
        <f>IF(I9=0,0,IF(I9&gt;=40,1,IF('Loan &amp; Empl Data'!$B$10="Y",I9/40,IF(I9&lt;40,0.5,0))))</f>
        <v>0</v>
      </c>
      <c r="K9" s="96">
        <f>+'Loan &amp; Empl Data'!P18</f>
        <v>0</v>
      </c>
      <c r="L9" s="109">
        <f>IF(K9=0,0,IF(K9&gt;=40,1,IF('Loan &amp; Empl Data'!$B$10="Y",K9/40,IF(K9&lt;40,0.5,0))))</f>
        <v>0</v>
      </c>
      <c r="M9" s="113">
        <f t="shared" si="0"/>
        <v>0</v>
      </c>
    </row>
    <row r="10" spans="1:19" x14ac:dyDescent="0.3">
      <c r="A10" s="174">
        <f>'Loan &amp; Empl Data'!A19</f>
        <v>0</v>
      </c>
      <c r="B10" s="90">
        <f>+'Loan &amp; Empl Data'!E19</f>
        <v>0</v>
      </c>
      <c r="C10" s="109">
        <f>IF(B10=0,0,IF(B10&gt;=40,1,IF('Loan &amp; Empl Data'!B$10="Y",B10/40,0.5)))</f>
        <v>0</v>
      </c>
      <c r="D10" s="95">
        <f>+'Loan &amp; Empl Data'!G19</f>
        <v>0</v>
      </c>
      <c r="E10" s="345">
        <f>+'Loan &amp; Empl Data'!D19</f>
        <v>0</v>
      </c>
      <c r="F10" s="111">
        <f>+IF(D10=0,0,IF(E10="X",0,IF(D10&gt;=40,1,IF('Loan &amp; Empl Data'!B$10="Y",D10/40,IF('Loan &amp; Empl Data'!C$10="Y",0.5,0)))))</f>
        <v>0</v>
      </c>
      <c r="G10" s="169">
        <f>+'Loan &amp; Empl Data'!N19</f>
        <v>0</v>
      </c>
      <c r="H10" s="109">
        <f>IF(G10=0,0,IF(G10&gt;=40,1,IF('Loan &amp; Empl Data'!$B$10="Y",G10/40,IF(G10&lt;40,0.5,0))))</f>
        <v>0</v>
      </c>
      <c r="I10" s="96">
        <f>+'Loan &amp; Empl Data'!L19</f>
        <v>0</v>
      </c>
      <c r="J10" s="109">
        <f>IF(I10=0,0,IF(I10&gt;=40,1,IF('Loan &amp; Empl Data'!$B$10="Y",I10/40,IF(I10&lt;40,0.5,0))))</f>
        <v>0</v>
      </c>
      <c r="K10" s="96">
        <f>+'Loan &amp; Empl Data'!P19</f>
        <v>0</v>
      </c>
      <c r="L10" s="109">
        <f>IF(K10=0,0,IF(K10&gt;=40,1,IF('Loan &amp; Empl Data'!$B$10="Y",K10/40,IF(K10&lt;40,0.5,0))))</f>
        <v>0</v>
      </c>
      <c r="M10" s="113">
        <f t="shared" si="0"/>
        <v>0</v>
      </c>
    </row>
    <row r="11" spans="1:19" x14ac:dyDescent="0.3">
      <c r="A11" s="174">
        <f>'Loan &amp; Empl Data'!A20</f>
        <v>0</v>
      </c>
      <c r="B11" s="90">
        <f>+'Loan &amp; Empl Data'!E20</f>
        <v>0</v>
      </c>
      <c r="C11" s="109">
        <f>IF(B11=0,0,IF(B11&gt;=40,1,IF('Loan &amp; Empl Data'!B$10="Y",B11/40,0.5)))</f>
        <v>0</v>
      </c>
      <c r="D11" s="95">
        <f>+'Loan &amp; Empl Data'!G20</f>
        <v>0</v>
      </c>
      <c r="E11" s="345">
        <f>+'Loan &amp; Empl Data'!D20</f>
        <v>0</v>
      </c>
      <c r="F11" s="111">
        <f>+IF(D11=0,0,IF(E11="X",0,IF(D11&gt;=40,1,IF('Loan &amp; Empl Data'!B$10="Y",D11/40,IF('Loan &amp; Empl Data'!C$10="Y",0.5,0)))))</f>
        <v>0</v>
      </c>
      <c r="G11" s="169">
        <f>+'Loan &amp; Empl Data'!N20</f>
        <v>0</v>
      </c>
      <c r="H11" s="109">
        <f>IF(G11=0,0,IF(G11&gt;=40,1,IF('Loan &amp; Empl Data'!$B$10="Y",G11/40,IF(G11&lt;40,0.5,0))))</f>
        <v>0</v>
      </c>
      <c r="I11" s="96">
        <f>+'Loan &amp; Empl Data'!L20</f>
        <v>0</v>
      </c>
      <c r="J11" s="109">
        <f>IF(I11=0,0,IF(I11&gt;=40,1,IF('Loan &amp; Empl Data'!$B$10="Y",I11/40,IF(I11&lt;40,0.5,0))))</f>
        <v>0</v>
      </c>
      <c r="K11" s="96">
        <f>+'Loan &amp; Empl Data'!P20</f>
        <v>0</v>
      </c>
      <c r="L11" s="109">
        <f>IF(K11=0,0,IF(K11&gt;=40,1,IF('Loan &amp; Empl Data'!$B$10="Y",K11/40,IF(K11&lt;40,0.5,0))))</f>
        <v>0</v>
      </c>
      <c r="M11" s="113">
        <f t="shared" si="0"/>
        <v>0</v>
      </c>
    </row>
    <row r="12" spans="1:19" x14ac:dyDescent="0.3">
      <c r="A12" s="174">
        <f>'Loan &amp; Empl Data'!A21</f>
        <v>0</v>
      </c>
      <c r="B12" s="90">
        <f>+'Loan &amp; Empl Data'!E21</f>
        <v>0</v>
      </c>
      <c r="C12" s="109">
        <f>IF(B12=0,0,IF(B12&gt;=40,1,IF('Loan &amp; Empl Data'!B$10="Y",B12/40,0.5)))</f>
        <v>0</v>
      </c>
      <c r="D12" s="95">
        <f>+'Loan &amp; Empl Data'!G21</f>
        <v>0</v>
      </c>
      <c r="E12" s="345">
        <f>+'Loan &amp; Empl Data'!D21</f>
        <v>0</v>
      </c>
      <c r="F12" s="111">
        <f>+IF(D12=0,0,IF(E12="X",0,IF(D12&gt;=40,1,IF('Loan &amp; Empl Data'!B$10="Y",D12/40,IF('Loan &amp; Empl Data'!C$10="Y",0.5,0)))))</f>
        <v>0</v>
      </c>
      <c r="G12" s="169">
        <f>+'Loan &amp; Empl Data'!N21</f>
        <v>0</v>
      </c>
      <c r="H12" s="109">
        <f>IF(G12=0,0,IF(G12&gt;=40,1,IF('Loan &amp; Empl Data'!$B$10="Y",G12/40,IF(G12&lt;40,0.5,0))))</f>
        <v>0</v>
      </c>
      <c r="I12" s="96">
        <f>+'Loan &amp; Empl Data'!L21</f>
        <v>0</v>
      </c>
      <c r="J12" s="109">
        <f>IF(I12=0,0,IF(I12&gt;=40,1,IF('Loan &amp; Empl Data'!$B$10="Y",I12/40,IF(I12&lt;40,0.5,0))))</f>
        <v>0</v>
      </c>
      <c r="K12" s="96">
        <f>+'Loan &amp; Empl Data'!P21</f>
        <v>0</v>
      </c>
      <c r="L12" s="109">
        <f>IF(K12=0,0,IF(K12&gt;=40,1,IF('Loan &amp; Empl Data'!$B$10="Y",K12/40,IF(K12&lt;40,0.5,0))))</f>
        <v>0</v>
      </c>
      <c r="M12" s="113">
        <f t="shared" si="0"/>
        <v>0</v>
      </c>
    </row>
    <row r="13" spans="1:19" x14ac:dyDescent="0.3">
      <c r="A13" s="174">
        <f>'Loan &amp; Empl Data'!A22</f>
        <v>0</v>
      </c>
      <c r="B13" s="90">
        <f>+'Loan &amp; Empl Data'!E22</f>
        <v>0</v>
      </c>
      <c r="C13" s="109">
        <f>IF(B13=0,0,IF(B13&gt;=40,1,IF('Loan &amp; Empl Data'!B$10="Y",B13/40,0.5)))</f>
        <v>0</v>
      </c>
      <c r="D13" s="95">
        <f>+'Loan &amp; Empl Data'!G22</f>
        <v>0</v>
      </c>
      <c r="E13" s="345">
        <f>+'Loan &amp; Empl Data'!D22</f>
        <v>0</v>
      </c>
      <c r="F13" s="111">
        <f>+IF(D13=0,0,IF(E13="X",0,IF(D13&gt;=40,1,IF('Loan &amp; Empl Data'!B$10="Y",D13/40,IF('Loan &amp; Empl Data'!C$10="Y",0.5,0)))))</f>
        <v>0</v>
      </c>
      <c r="G13" s="169">
        <f>+'Loan &amp; Empl Data'!N22</f>
        <v>0</v>
      </c>
      <c r="H13" s="109">
        <f>IF(G13=0,0,IF(G13&gt;=40,1,IF('Loan &amp; Empl Data'!$B$10="Y",G13/40,IF(G13&lt;40,0.5,0))))</f>
        <v>0</v>
      </c>
      <c r="I13" s="96">
        <f>+'Loan &amp; Empl Data'!L22</f>
        <v>0</v>
      </c>
      <c r="J13" s="109">
        <f>IF(I13=0,0,IF(I13&gt;=40,1,IF('Loan &amp; Empl Data'!$B$10="Y",I13/40,IF(I13&lt;40,0.5,0))))</f>
        <v>0</v>
      </c>
      <c r="K13" s="96">
        <f>+'Loan &amp; Empl Data'!P22</f>
        <v>0</v>
      </c>
      <c r="L13" s="109">
        <f>IF(K13=0,0,IF(K13&gt;=40,1,IF('Loan &amp; Empl Data'!$B$10="Y",K13/40,IF(K13&lt;40,0.5,0))))</f>
        <v>0</v>
      </c>
      <c r="M13" s="113">
        <f t="shared" si="0"/>
        <v>0</v>
      </c>
    </row>
    <row r="14" spans="1:19" x14ac:dyDescent="0.3">
      <c r="A14" s="174">
        <f>'Loan &amp; Empl Data'!A23</f>
        <v>0</v>
      </c>
      <c r="B14" s="90">
        <f>+'Loan &amp; Empl Data'!E23</f>
        <v>0</v>
      </c>
      <c r="C14" s="109">
        <f>IF(B14=0,0,IF(B14&gt;=40,1,IF('Loan &amp; Empl Data'!B$10="Y",B14/40,0.5)))</f>
        <v>0</v>
      </c>
      <c r="D14" s="95">
        <f>+'Loan &amp; Empl Data'!G23</f>
        <v>0</v>
      </c>
      <c r="E14" s="345">
        <f>+'Loan &amp; Empl Data'!D23</f>
        <v>0</v>
      </c>
      <c r="F14" s="111">
        <f>+IF(D14=0,0,IF(E14="X",0,IF(D14&gt;=40,1,IF('Loan &amp; Empl Data'!B$10="Y",D14/40,IF('Loan &amp; Empl Data'!C$10="Y",0.5,0)))))</f>
        <v>0</v>
      </c>
      <c r="G14" s="169">
        <f>+'Loan &amp; Empl Data'!N23</f>
        <v>0</v>
      </c>
      <c r="H14" s="109">
        <f>IF(G14=0,0,IF(G14&gt;=40,1,IF('Loan &amp; Empl Data'!$B$10="Y",G14/40,IF(G14&lt;40,0.5,0))))</f>
        <v>0</v>
      </c>
      <c r="I14" s="96">
        <f>+'Loan &amp; Empl Data'!L23</f>
        <v>0</v>
      </c>
      <c r="J14" s="109">
        <f>IF(I14=0,0,IF(I14&gt;=40,1,IF('Loan &amp; Empl Data'!$B$10="Y",I14/40,IF(I14&lt;40,0.5,0))))</f>
        <v>0</v>
      </c>
      <c r="K14" s="96">
        <f>+'Loan &amp; Empl Data'!P23</f>
        <v>0</v>
      </c>
      <c r="L14" s="109">
        <f>IF(K14=0,0,IF(K14&gt;=40,1,IF('Loan &amp; Empl Data'!$B$10="Y",K14/40,IF(K14&lt;40,0.5,0))))</f>
        <v>0</v>
      </c>
      <c r="M14" s="113">
        <f t="shared" si="0"/>
        <v>0</v>
      </c>
    </row>
    <row r="15" spans="1:19" x14ac:dyDescent="0.3">
      <c r="A15" s="174">
        <f>'Loan &amp; Empl Data'!A24</f>
        <v>0</v>
      </c>
      <c r="B15" s="90">
        <f>+'Loan &amp; Empl Data'!E24</f>
        <v>0</v>
      </c>
      <c r="C15" s="109">
        <f>IF(B15=0,0,IF(B15&gt;=40,1,IF('Loan &amp; Empl Data'!B$10="Y",B15/40,0.5)))</f>
        <v>0</v>
      </c>
      <c r="D15" s="95">
        <f>+'Loan &amp; Empl Data'!G24</f>
        <v>0</v>
      </c>
      <c r="E15" s="345">
        <f>+'Loan &amp; Empl Data'!D24</f>
        <v>0</v>
      </c>
      <c r="F15" s="111">
        <f>+IF(D15=0,0,IF(E15="X",0,IF(D15&gt;=40,1,IF('Loan &amp; Empl Data'!B$10="Y",D15/40,IF('Loan &amp; Empl Data'!C$10="Y",0.5,0)))))</f>
        <v>0</v>
      </c>
      <c r="G15" s="169">
        <f>+'Loan &amp; Empl Data'!N24</f>
        <v>0</v>
      </c>
      <c r="H15" s="109">
        <f>IF(G15=0,0,IF(G15&gt;=40,1,IF('Loan &amp; Empl Data'!$B$10="Y",G15/40,IF(G15&lt;40,0.5,0))))</f>
        <v>0</v>
      </c>
      <c r="I15" s="96">
        <f>+'Loan &amp; Empl Data'!L24</f>
        <v>0</v>
      </c>
      <c r="J15" s="109">
        <f>IF(I15=0,0,IF(I15&gt;=40,1,IF('Loan &amp; Empl Data'!$B$10="Y",I15/40,IF(I15&lt;40,0.5,0))))</f>
        <v>0</v>
      </c>
      <c r="K15" s="96">
        <f>+'Loan &amp; Empl Data'!P24</f>
        <v>0</v>
      </c>
      <c r="L15" s="109">
        <f>IF(K15=0,0,IF(K15&gt;=40,1,IF('Loan &amp; Empl Data'!$B$10="Y",K15/40,IF(K15&lt;40,0.5,0))))</f>
        <v>0</v>
      </c>
      <c r="M15" s="113">
        <f t="shared" si="0"/>
        <v>0</v>
      </c>
    </row>
    <row r="16" spans="1:19" x14ac:dyDescent="0.3">
      <c r="A16" s="174">
        <f>'Loan &amp; Empl Data'!A25</f>
        <v>0</v>
      </c>
      <c r="B16" s="90">
        <f>+'Loan &amp; Empl Data'!E25</f>
        <v>0</v>
      </c>
      <c r="C16" s="109">
        <f>IF(B16=0,0,IF(B16&gt;=40,1,IF('Loan &amp; Empl Data'!B$10="Y",B16/40,0.5)))</f>
        <v>0</v>
      </c>
      <c r="D16" s="95">
        <f>+'Loan &amp; Empl Data'!G25</f>
        <v>0</v>
      </c>
      <c r="E16" s="345">
        <f>+'Loan &amp; Empl Data'!D25</f>
        <v>0</v>
      </c>
      <c r="F16" s="111">
        <f>+IF(D16=0,0,IF(E16="X",0,IF(D16&gt;=40,1,IF('Loan &amp; Empl Data'!B$10="Y",D16/40,IF('Loan &amp; Empl Data'!C$10="Y",0.5,0)))))</f>
        <v>0</v>
      </c>
      <c r="G16" s="169">
        <f>+'Loan &amp; Empl Data'!N25</f>
        <v>0</v>
      </c>
      <c r="H16" s="109">
        <f>IF(G16=0,0,IF(G16&gt;=40,1,IF('Loan &amp; Empl Data'!$B$10="Y",G16/40,IF(G16&lt;40,0.5,0))))</f>
        <v>0</v>
      </c>
      <c r="I16" s="96">
        <f>+'Loan &amp; Empl Data'!L25</f>
        <v>0</v>
      </c>
      <c r="J16" s="109">
        <f>IF(I16=0,0,IF(I16&gt;=40,1,IF('Loan &amp; Empl Data'!$B$10="Y",I16/40,IF(I16&lt;40,0.5,0))))</f>
        <v>0</v>
      </c>
      <c r="K16" s="96">
        <f>+'Loan &amp; Empl Data'!P25</f>
        <v>0</v>
      </c>
      <c r="L16" s="109">
        <f>IF(K16=0,0,IF(K16&gt;=40,1,IF('Loan &amp; Empl Data'!$B$10="Y",K16/40,IF(K16&lt;40,0.5,0))))</f>
        <v>0</v>
      </c>
      <c r="M16" s="113">
        <f t="shared" si="0"/>
        <v>0</v>
      </c>
    </row>
    <row r="17" spans="1:13" x14ac:dyDescent="0.3">
      <c r="A17" s="174">
        <f>'Loan &amp; Empl Data'!A26</f>
        <v>0</v>
      </c>
      <c r="B17" s="90">
        <f>+'Loan &amp; Empl Data'!E26</f>
        <v>0</v>
      </c>
      <c r="C17" s="109">
        <f>IF(B17=0,0,IF(B17&gt;=40,1,IF('Loan &amp; Empl Data'!B$10="Y",B17/40,0.5)))</f>
        <v>0</v>
      </c>
      <c r="D17" s="95">
        <f>+'Loan &amp; Empl Data'!G26</f>
        <v>0</v>
      </c>
      <c r="E17" s="345">
        <f>+'Loan &amp; Empl Data'!D26</f>
        <v>0</v>
      </c>
      <c r="F17" s="111">
        <f>+IF(D17=0,0,IF(E17="X",0,IF(D17&gt;=40,1,IF('Loan &amp; Empl Data'!B$10="Y",D17/40,IF('Loan &amp; Empl Data'!C$10="Y",0.5,0)))))</f>
        <v>0</v>
      </c>
      <c r="G17" s="169">
        <f>+'Loan &amp; Empl Data'!N26</f>
        <v>0</v>
      </c>
      <c r="H17" s="109">
        <f>IF(G17=0,0,IF(G17&gt;=40,1,IF('Loan &amp; Empl Data'!$B$10="Y",G17/40,IF(G17&lt;40,0.5,0))))</f>
        <v>0</v>
      </c>
      <c r="I17" s="96">
        <f>+'Loan &amp; Empl Data'!L26</f>
        <v>0</v>
      </c>
      <c r="J17" s="109">
        <f>IF(I17=0,0,IF(I17&gt;=40,1,IF('Loan &amp; Empl Data'!$B$10="Y",I17/40,IF(I17&lt;40,0.5,0))))</f>
        <v>0</v>
      </c>
      <c r="K17" s="96">
        <f>+'Loan &amp; Empl Data'!P26</f>
        <v>0</v>
      </c>
      <c r="L17" s="109">
        <f>IF(K17=0,0,IF(K17&gt;=40,1,IF('Loan &amp; Empl Data'!$B$10="Y",K17/40,IF(K17&lt;40,0.5,0))))</f>
        <v>0</v>
      </c>
      <c r="M17" s="113">
        <f t="shared" si="0"/>
        <v>0</v>
      </c>
    </row>
    <row r="18" spans="1:13" x14ac:dyDescent="0.3">
      <c r="A18" s="174">
        <f>'Loan &amp; Empl Data'!A27</f>
        <v>0</v>
      </c>
      <c r="B18" s="90">
        <f>+'Loan &amp; Empl Data'!E27</f>
        <v>0</v>
      </c>
      <c r="C18" s="109">
        <f>IF(B18=0,0,IF(B18&gt;=40,1,IF('Loan &amp; Empl Data'!B$10="Y",B18/40,0.5)))</f>
        <v>0</v>
      </c>
      <c r="D18" s="95">
        <f>+'Loan &amp; Empl Data'!G27</f>
        <v>0</v>
      </c>
      <c r="E18" s="345">
        <f>+'Loan &amp; Empl Data'!D27</f>
        <v>0</v>
      </c>
      <c r="F18" s="111">
        <f>+IF(D18=0,0,IF(E18="X",0,IF(D18&gt;=40,1,IF('Loan &amp; Empl Data'!B$10="Y",D18/40,IF('Loan &amp; Empl Data'!C$10="Y",0.5,0)))))</f>
        <v>0</v>
      </c>
      <c r="G18" s="169">
        <f>+'Loan &amp; Empl Data'!N27</f>
        <v>0</v>
      </c>
      <c r="H18" s="109">
        <f>IF(G18=0,0,IF(G18&gt;=40,1,IF('Loan &amp; Empl Data'!$B$10="Y",G18/40,IF(G18&lt;40,0.5,0))))</f>
        <v>0</v>
      </c>
      <c r="I18" s="96">
        <f>+'Loan &amp; Empl Data'!L27</f>
        <v>0</v>
      </c>
      <c r="J18" s="109">
        <f>IF(I18=0,0,IF(I18&gt;=40,1,IF('Loan &amp; Empl Data'!$B$10="Y",I18/40,IF(I18&lt;40,0.5,0))))</f>
        <v>0</v>
      </c>
      <c r="K18" s="96">
        <f>+'Loan &amp; Empl Data'!P27</f>
        <v>0</v>
      </c>
      <c r="L18" s="109">
        <f>IF(K18=0,0,IF(K18&gt;=40,1,IF('Loan &amp; Empl Data'!$B$10="Y",K18/40,IF(K18&lt;40,0.5,0))))</f>
        <v>0</v>
      </c>
      <c r="M18" s="113">
        <f t="shared" si="0"/>
        <v>0</v>
      </c>
    </row>
    <row r="19" spans="1:13" x14ac:dyDescent="0.3">
      <c r="A19" s="174">
        <f>'Loan &amp; Empl Data'!A28</f>
        <v>0</v>
      </c>
      <c r="B19" s="90">
        <f>+'Loan &amp; Empl Data'!E28</f>
        <v>0</v>
      </c>
      <c r="C19" s="109">
        <f>IF(B19=0,0,IF(B19&gt;=40,1,IF('Loan &amp; Empl Data'!B$10="Y",B19/40,0.5)))</f>
        <v>0</v>
      </c>
      <c r="D19" s="95">
        <f>+'Loan &amp; Empl Data'!G28</f>
        <v>0</v>
      </c>
      <c r="E19" s="345">
        <f>+'Loan &amp; Empl Data'!D28</f>
        <v>0</v>
      </c>
      <c r="F19" s="111">
        <f>+IF(D19=0,0,IF(E19="X",0,IF(D19&gt;=40,1,IF('Loan &amp; Empl Data'!B$10="Y",D19/40,IF('Loan &amp; Empl Data'!C$10="Y",0.5,0)))))</f>
        <v>0</v>
      </c>
      <c r="G19" s="169">
        <f>+'Loan &amp; Empl Data'!N28</f>
        <v>0</v>
      </c>
      <c r="H19" s="109">
        <f>IF(G19=0,0,IF(G19&gt;=40,1,IF('Loan &amp; Empl Data'!$B$10="Y",G19/40,IF(G19&lt;40,0.5,0))))</f>
        <v>0</v>
      </c>
      <c r="I19" s="96">
        <f>+'Loan &amp; Empl Data'!L28</f>
        <v>0</v>
      </c>
      <c r="J19" s="109">
        <f>IF(I19=0,0,IF(I19&gt;=40,1,IF('Loan &amp; Empl Data'!$B$10="Y",I19/40,IF(I19&lt;40,0.5,0))))</f>
        <v>0</v>
      </c>
      <c r="K19" s="96">
        <f>+'Loan &amp; Empl Data'!P28</f>
        <v>0</v>
      </c>
      <c r="L19" s="109">
        <f>IF(K19=0,0,IF(K19&gt;=40,1,IF('Loan &amp; Empl Data'!$B$10="Y",K19/40,IF(K19&lt;40,0.5,0))))</f>
        <v>0</v>
      </c>
      <c r="M19" s="113">
        <f t="shared" si="0"/>
        <v>0</v>
      </c>
    </row>
    <row r="20" spans="1:13" x14ac:dyDescent="0.3">
      <c r="A20" s="174">
        <f>'Loan &amp; Empl Data'!A29</f>
        <v>0</v>
      </c>
      <c r="B20" s="90">
        <f>+'Loan &amp; Empl Data'!E29</f>
        <v>0</v>
      </c>
      <c r="C20" s="109">
        <f>IF(B20=0,0,IF(B20&gt;=40,1,IF('Loan &amp; Empl Data'!B$10="Y",B20/40,0.5)))</f>
        <v>0</v>
      </c>
      <c r="D20" s="95">
        <f>+'Loan &amp; Empl Data'!G29</f>
        <v>0</v>
      </c>
      <c r="E20" s="345">
        <f>+'Loan &amp; Empl Data'!D29</f>
        <v>0</v>
      </c>
      <c r="F20" s="111">
        <f>+IF(D20=0,0,IF(E20="X",0,IF(D20&gt;=40,1,IF('Loan &amp; Empl Data'!B$10="Y",D20/40,IF('Loan &amp; Empl Data'!C$10="Y",0.5,0)))))</f>
        <v>0</v>
      </c>
      <c r="G20" s="169">
        <f>+'Loan &amp; Empl Data'!N29</f>
        <v>0</v>
      </c>
      <c r="H20" s="109">
        <f>IF(G20=0,0,IF(G20&gt;=40,1,IF('Loan &amp; Empl Data'!$B$10="Y",G20/40,IF(G20&lt;40,0.5,0))))</f>
        <v>0</v>
      </c>
      <c r="I20" s="96">
        <f>+'Loan &amp; Empl Data'!L29</f>
        <v>0</v>
      </c>
      <c r="J20" s="109">
        <f>IF(I20=0,0,IF(I20&gt;=40,1,IF('Loan &amp; Empl Data'!$B$10="Y",I20/40,IF(I20&lt;40,0.5,0))))</f>
        <v>0</v>
      </c>
      <c r="K20" s="96">
        <f>+'Loan &amp; Empl Data'!P29</f>
        <v>0</v>
      </c>
      <c r="L20" s="109">
        <f>IF(K20=0,0,IF(K20&gt;=40,1,IF('Loan &amp; Empl Data'!$B$10="Y",K20/40,IF(K20&lt;40,0.5,0))))</f>
        <v>0</v>
      </c>
      <c r="M20" s="113">
        <f t="shared" si="0"/>
        <v>0</v>
      </c>
    </row>
    <row r="21" spans="1:13" ht="14.4" customHeight="1" x14ac:dyDescent="0.3">
      <c r="A21" s="174">
        <f>'Loan &amp; Empl Data'!A30</f>
        <v>0</v>
      </c>
      <c r="B21" s="90">
        <f>+'Loan &amp; Empl Data'!E30</f>
        <v>0</v>
      </c>
      <c r="C21" s="109">
        <f>IF(B21=0,0,IF(B21&gt;=40,1,IF('Loan &amp; Empl Data'!B$10="Y",B21/40,0.5)))</f>
        <v>0</v>
      </c>
      <c r="D21" s="95">
        <f>+'Loan &amp; Empl Data'!G30</f>
        <v>0</v>
      </c>
      <c r="E21" s="345">
        <f>+'Loan &amp; Empl Data'!D30</f>
        <v>0</v>
      </c>
      <c r="F21" s="111">
        <f>+IF(D21=0,0,IF(E21="X",0,IF(D21&gt;=40,1,IF('Loan &amp; Empl Data'!B$10="Y",D21/40,IF('Loan &amp; Empl Data'!C$10="Y",0.5,0)))))</f>
        <v>0</v>
      </c>
      <c r="G21" s="169">
        <f>+'Loan &amp; Empl Data'!N30</f>
        <v>0</v>
      </c>
      <c r="H21" s="109">
        <f>IF(G21=0,0,IF(G21&gt;=40,1,IF('Loan &amp; Empl Data'!$B$10="Y",G21/40,IF(G21&lt;40,0.5,0))))</f>
        <v>0</v>
      </c>
      <c r="I21" s="96">
        <f>+'Loan &amp; Empl Data'!L30</f>
        <v>0</v>
      </c>
      <c r="J21" s="109">
        <f>IF(I21=0,0,IF(I21&gt;=40,1,IF('Loan &amp; Empl Data'!$B$10="Y",I21/40,IF(I21&lt;40,0.5,0))))</f>
        <v>0</v>
      </c>
      <c r="K21" s="96">
        <f>+'Loan &amp; Empl Data'!P30</f>
        <v>0</v>
      </c>
      <c r="L21" s="109">
        <f>IF(K21=0,0,IF(K21&gt;=40,1,IF('Loan &amp; Empl Data'!$B$10="Y",K21/40,IF(K21&lt;40,0.5,0))))</f>
        <v>0</v>
      </c>
      <c r="M21" s="113">
        <f t="shared" si="0"/>
        <v>0</v>
      </c>
    </row>
    <row r="22" spans="1:13" x14ac:dyDescent="0.3">
      <c r="A22" s="174">
        <f>'Loan &amp; Empl Data'!A31</f>
        <v>0</v>
      </c>
      <c r="B22" s="90">
        <f>+'Loan &amp; Empl Data'!E31</f>
        <v>0</v>
      </c>
      <c r="C22" s="109">
        <f>IF(B22=0,0,IF(B22&gt;=40,1,IF('Loan &amp; Empl Data'!B$10="Y",B22/40,0.5)))</f>
        <v>0</v>
      </c>
      <c r="D22" s="95">
        <f>+'Loan &amp; Empl Data'!G31</f>
        <v>0</v>
      </c>
      <c r="E22" s="345">
        <f>+'Loan &amp; Empl Data'!D31</f>
        <v>0</v>
      </c>
      <c r="F22" s="111">
        <f>+IF(D22=0,0,IF(E22="X",0,IF(D22&gt;=40,1,IF('Loan &amp; Empl Data'!B$10="Y",D22/40,IF('Loan &amp; Empl Data'!C$10="Y",0.5,0)))))</f>
        <v>0</v>
      </c>
      <c r="G22" s="169">
        <f>+'Loan &amp; Empl Data'!N31</f>
        <v>0</v>
      </c>
      <c r="H22" s="109">
        <f>IF(G22=0,0,IF(G22&gt;=40,1,IF('Loan &amp; Empl Data'!$B$10="Y",G22/40,IF(G22&lt;40,0.5,0))))</f>
        <v>0</v>
      </c>
      <c r="I22" s="96">
        <f>+'Loan &amp; Empl Data'!L31</f>
        <v>0</v>
      </c>
      <c r="J22" s="109">
        <f>IF(I22=0,0,IF(I22&gt;=40,1,IF('Loan &amp; Empl Data'!$B$10="Y",I22/40,IF(I22&lt;40,0.5,0))))</f>
        <v>0</v>
      </c>
      <c r="K22" s="96">
        <f>+'Loan &amp; Empl Data'!P31</f>
        <v>0</v>
      </c>
      <c r="L22" s="109">
        <f>IF(K22=0,0,IF(K22&gt;=40,1,IF('Loan &amp; Empl Data'!$B$10="Y",K22/40,IF(K22&lt;40,0.5,0))))</f>
        <v>0</v>
      </c>
      <c r="M22" s="113">
        <f t="shared" si="0"/>
        <v>0</v>
      </c>
    </row>
    <row r="23" spans="1:13" x14ac:dyDescent="0.3">
      <c r="A23" s="174">
        <f>'Loan &amp; Empl Data'!A32</f>
        <v>0</v>
      </c>
      <c r="B23" s="90">
        <f>+'Loan &amp; Empl Data'!E32</f>
        <v>0</v>
      </c>
      <c r="C23" s="109">
        <f>IF(B23=0,0,IF(B23&gt;=40,1,IF('Loan &amp; Empl Data'!B$10="Y",B23/40,0.5)))</f>
        <v>0</v>
      </c>
      <c r="D23" s="95">
        <f>+'Loan &amp; Empl Data'!G32</f>
        <v>0</v>
      </c>
      <c r="E23" s="345">
        <f>+'Loan &amp; Empl Data'!D32</f>
        <v>0</v>
      </c>
      <c r="F23" s="111">
        <f>+IF(D23=0,0,IF(E23="X",0,IF(D23&gt;=40,1,IF('Loan &amp; Empl Data'!B$10="Y",D23/40,IF('Loan &amp; Empl Data'!C$10="Y",0.5,0)))))</f>
        <v>0</v>
      </c>
      <c r="G23" s="169">
        <f>+'Loan &amp; Empl Data'!N32</f>
        <v>0</v>
      </c>
      <c r="H23" s="109">
        <f>IF(G23=0,0,IF(G23&gt;=40,1,IF('Loan &amp; Empl Data'!$B$10="Y",G23/40,IF(G23&lt;40,0.5,0))))</f>
        <v>0</v>
      </c>
      <c r="I23" s="96">
        <f>+'Loan &amp; Empl Data'!L32</f>
        <v>0</v>
      </c>
      <c r="J23" s="109">
        <f>IF(I23=0,0,IF(I23&gt;=40,1,IF('Loan &amp; Empl Data'!$B$10="Y",I23/40,IF(I23&lt;40,0.5,0))))</f>
        <v>0</v>
      </c>
      <c r="K23" s="96">
        <f>+'Loan &amp; Empl Data'!P32</f>
        <v>0</v>
      </c>
      <c r="L23" s="109">
        <f>IF(K23=0,0,IF(K23&gt;=40,1,IF('Loan &amp; Empl Data'!$B$10="Y",K23/40,IF(K23&lt;40,0.5,0))))</f>
        <v>0</v>
      </c>
      <c r="M23" s="113">
        <f t="shared" si="0"/>
        <v>0</v>
      </c>
    </row>
    <row r="24" spans="1:13" x14ac:dyDescent="0.3">
      <c r="A24" s="174">
        <f>'Loan &amp; Empl Data'!A33</f>
        <v>0</v>
      </c>
      <c r="B24" s="90">
        <f>+'Loan &amp; Empl Data'!E33</f>
        <v>0</v>
      </c>
      <c r="C24" s="109">
        <f>IF(B24=0,0,IF(B24&gt;=40,1,IF('Loan &amp; Empl Data'!B$10="Y",B24/40,0.5)))</f>
        <v>0</v>
      </c>
      <c r="D24" s="95">
        <f>+'Loan &amp; Empl Data'!G33</f>
        <v>0</v>
      </c>
      <c r="E24" s="345">
        <f>+'Loan &amp; Empl Data'!D33</f>
        <v>0</v>
      </c>
      <c r="F24" s="111">
        <f>+IF(D24=0,0,IF(E24="X",0,IF(D24&gt;=40,1,IF('Loan &amp; Empl Data'!B$10="Y",D24/40,IF('Loan &amp; Empl Data'!C$10="Y",0.5,0)))))</f>
        <v>0</v>
      </c>
      <c r="G24" s="169">
        <f>+'Loan &amp; Empl Data'!N33</f>
        <v>0</v>
      </c>
      <c r="H24" s="109">
        <f>IF(G24=0,0,IF(G24&gt;=40,1,IF('Loan &amp; Empl Data'!$B$10="Y",G24/40,IF(G24&lt;40,0.5,0))))</f>
        <v>0</v>
      </c>
      <c r="I24" s="96">
        <f>+'Loan &amp; Empl Data'!L33</f>
        <v>0</v>
      </c>
      <c r="J24" s="109">
        <f>IF(I24=0,0,IF(I24&gt;=40,1,IF('Loan &amp; Empl Data'!$B$10="Y",I24/40,IF(I24&lt;40,0.5,0))))</f>
        <v>0</v>
      </c>
      <c r="K24" s="96">
        <f>+'Loan &amp; Empl Data'!P33</f>
        <v>0</v>
      </c>
      <c r="L24" s="109">
        <f>IF(K24=0,0,IF(K24&gt;=40,1,IF('Loan &amp; Empl Data'!$B$10="Y",K24/40,IF(K24&lt;40,0.5,0))))</f>
        <v>0</v>
      </c>
      <c r="M24" s="113">
        <f t="shared" si="0"/>
        <v>0</v>
      </c>
    </row>
    <row r="25" spans="1:13" ht="15" thickBot="1" x14ac:dyDescent="0.35">
      <c r="A25" s="356">
        <f>'Loan &amp; Empl Data'!A34</f>
        <v>0</v>
      </c>
      <c r="B25" s="357">
        <f>+'Loan &amp; Empl Data'!E34</f>
        <v>0</v>
      </c>
      <c r="C25" s="358">
        <f>IF(B25=0,0,IF(B25&gt;=40,1,IF('Loan &amp; Empl Data'!B$10="Y",B25/40,0.5)))</f>
        <v>0</v>
      </c>
      <c r="D25" s="359">
        <f>+'Loan &amp; Empl Data'!G34</f>
        <v>0</v>
      </c>
      <c r="E25" s="360">
        <f>+'Loan &amp; Empl Data'!D34</f>
        <v>0</v>
      </c>
      <c r="F25" s="361">
        <f>+IF(D25=0,0,IF(E25="X",0,IF(D25&gt;=40,1,IF('Loan &amp; Empl Data'!B$10="Y",D25/40,IF('Loan &amp; Empl Data'!C$10="Y",0.5,0)))))</f>
        <v>0</v>
      </c>
      <c r="G25" s="362">
        <f>+'Loan &amp; Empl Data'!N34</f>
        <v>0</v>
      </c>
      <c r="H25" s="358">
        <f>IF(G25=0,0,IF(G25&gt;=40,1,IF('Loan &amp; Empl Data'!$B$10="Y",G25/40,IF(G25&lt;40,0.5,0))))</f>
        <v>0</v>
      </c>
      <c r="I25" s="363">
        <f>+'Loan &amp; Empl Data'!L34</f>
        <v>0</v>
      </c>
      <c r="J25" s="358">
        <f>IF(I25=0,0,IF(I25&gt;=40,1,IF('Loan &amp; Empl Data'!$B$10="Y",I25/40,IF(I25&lt;40,0.5,0))))</f>
        <v>0</v>
      </c>
      <c r="K25" s="363">
        <f>+'Loan &amp; Empl Data'!P34</f>
        <v>0</v>
      </c>
      <c r="L25" s="358">
        <f>IF(K25=0,0,IF(K25&gt;=40,1,IF('Loan &amp; Empl Data'!$B$10="Y",K25/40,IF(K25&lt;40,0.5,0))))</f>
        <v>0</v>
      </c>
      <c r="M25" s="364">
        <f t="shared" si="0"/>
        <v>0</v>
      </c>
    </row>
    <row r="26" spans="1:13" ht="15" thickBot="1" x14ac:dyDescent="0.35">
      <c r="A26" s="365" t="s">
        <v>58</v>
      </c>
      <c r="B26" s="366"/>
      <c r="C26" s="367"/>
      <c r="D26" s="368"/>
      <c r="E26" s="368"/>
      <c r="F26" s="369">
        <f>SUMIFS($C6:$C25,'Loan &amp; Empl Data'!$D15:$D34,"X")</f>
        <v>0</v>
      </c>
      <c r="G26" s="370"/>
      <c r="H26" s="371"/>
      <c r="I26" s="372"/>
      <c r="J26" s="373"/>
      <c r="K26" s="370"/>
      <c r="L26" s="374">
        <f>+F26</f>
        <v>0</v>
      </c>
      <c r="M26" s="375"/>
    </row>
    <row r="27" spans="1:13" ht="15" thickBot="1" x14ac:dyDescent="0.35">
      <c r="A27" s="94" t="s">
        <v>12</v>
      </c>
      <c r="B27" s="91">
        <f>+'Loan &amp; Empl Data'!E35</f>
        <v>0</v>
      </c>
      <c r="C27" s="92">
        <f>+SUM(C6:C26)</f>
        <v>0</v>
      </c>
      <c r="D27" s="92">
        <f>+'Loan &amp; Empl Data'!G35</f>
        <v>0</v>
      </c>
      <c r="E27" s="193">
        <f>+SUM(E6:E26)</f>
        <v>0</v>
      </c>
      <c r="F27" s="106">
        <f>+SUM(F6:F26)</f>
        <v>0</v>
      </c>
      <c r="G27" s="173"/>
      <c r="H27" s="93">
        <f>+SUM(H6:H26)</f>
        <v>0</v>
      </c>
      <c r="I27" s="172"/>
      <c r="J27" s="107">
        <f>+SUM(J6:J26)</f>
        <v>0</v>
      </c>
      <c r="K27" s="171"/>
      <c r="L27" s="93">
        <f>+SUM(L6:L26)</f>
        <v>0</v>
      </c>
      <c r="M27" s="170">
        <f>IF(L27=0,0,IF(J27&gt;H27,IF(L27&gt;=J27,"YES","NO")))</f>
        <v>0</v>
      </c>
    </row>
    <row r="28" spans="1:13" ht="15" thickBot="1" x14ac:dyDescent="0.35">
      <c r="A28" s="379" t="s">
        <v>168</v>
      </c>
      <c r="B28" s="380"/>
      <c r="C28" s="381">
        <f>+SUM('Loan &amp; Empl Data'!E39:E46)</f>
        <v>0</v>
      </c>
      <c r="F28" s="245" t="s">
        <v>14</v>
      </c>
      <c r="G28" s="82"/>
    </row>
    <row r="29" spans="1:13" ht="15" thickBot="1" x14ac:dyDescent="0.35">
      <c r="A29" s="382" t="s">
        <v>171</v>
      </c>
      <c r="B29" s="383"/>
      <c r="C29" s="384">
        <f>+C27+C28</f>
        <v>0</v>
      </c>
    </row>
    <row r="30" spans="1:13" ht="15" customHeight="1" x14ac:dyDescent="0.3">
      <c r="E30" s="87"/>
    </row>
    <row r="40" spans="3:4" x14ac:dyDescent="0.3">
      <c r="C40" s="88"/>
      <c r="D40" s="89"/>
    </row>
    <row r="41" spans="3:4" x14ac:dyDescent="0.3">
      <c r="C41" s="84"/>
      <c r="D41" s="84"/>
    </row>
  </sheetData>
  <mergeCells count="10">
    <mergeCell ref="I4:J4"/>
    <mergeCell ref="K4:L4"/>
    <mergeCell ref="G3:H3"/>
    <mergeCell ref="I3:J3"/>
    <mergeCell ref="K3:L3"/>
    <mergeCell ref="B3:C3"/>
    <mergeCell ref="D3:F3"/>
    <mergeCell ref="B4:C4"/>
    <mergeCell ref="D4:F4"/>
    <mergeCell ref="G4:H4"/>
  </mergeCells>
  <pageMargins left="0.7" right="0.7" top="0.75" bottom="0.75" header="0.3" footer="0.3"/>
  <pageSetup scale="62"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506F4-97D7-46BF-BB2F-80FF9E04FDCE}">
  <sheetPr>
    <tabColor theme="9" tint="-0.249977111117893"/>
    <pageSetUpPr fitToPage="1"/>
  </sheetPr>
  <dimension ref="A1:E53"/>
  <sheetViews>
    <sheetView zoomScale="96" zoomScaleNormal="96" workbookViewId="0">
      <pane xSplit="1" topLeftCell="B1" activePane="topRight" state="frozen"/>
      <selection activeCell="A6" sqref="A6"/>
      <selection pane="topRight" activeCell="I20" sqref="I20"/>
    </sheetView>
  </sheetViews>
  <sheetFormatPr defaultRowHeight="14.4" x14ac:dyDescent="0.3"/>
  <cols>
    <col min="1" max="1" width="34.88671875" customWidth="1"/>
    <col min="2" max="5" width="21.88671875" customWidth="1"/>
  </cols>
  <sheetData>
    <row r="1" spans="1:5" ht="18" x14ac:dyDescent="0.35">
      <c r="A1" s="5" t="s">
        <v>132</v>
      </c>
    </row>
    <row r="2" spans="1:5" ht="13.8" customHeight="1" x14ac:dyDescent="0.35">
      <c r="A2" s="5"/>
    </row>
    <row r="4" spans="1:5" ht="16.2" thickBot="1" x14ac:dyDescent="0.35">
      <c r="A4" s="70" t="s">
        <v>133</v>
      </c>
    </row>
    <row r="5" spans="1:5" ht="29.4" thickBot="1" x14ac:dyDescent="0.35">
      <c r="A5" s="346" t="s">
        <v>134</v>
      </c>
      <c r="B5" s="238" t="s">
        <v>135</v>
      </c>
      <c r="C5" s="347" t="s">
        <v>10</v>
      </c>
      <c r="D5" s="347" t="s">
        <v>136</v>
      </c>
      <c r="E5" s="348" t="s">
        <v>137</v>
      </c>
    </row>
    <row r="6" spans="1:5" x14ac:dyDescent="0.3">
      <c r="A6" s="179">
        <f>+'Loan &amp; Empl Data'!A15</f>
        <v>0</v>
      </c>
      <c r="B6" s="139">
        <f>+'Loan &amp; Empl Data'!B15</f>
        <v>0</v>
      </c>
      <c r="C6" s="140">
        <f>+'Loan &amp; Empl Data'!F15</f>
        <v>0</v>
      </c>
      <c r="D6" s="141">
        <f>+'FTE Calcs'!F6</f>
        <v>0</v>
      </c>
      <c r="E6" s="142">
        <f>'Salary&amp;Wages Calcs'!O6</f>
        <v>0</v>
      </c>
    </row>
    <row r="7" spans="1:5" x14ac:dyDescent="0.3">
      <c r="A7" s="180">
        <f>+'Loan &amp; Empl Data'!A16</f>
        <v>0</v>
      </c>
      <c r="B7" s="138">
        <f>+'Loan &amp; Empl Data'!B16</f>
        <v>0</v>
      </c>
      <c r="C7" s="12">
        <f>+'Loan &amp; Empl Data'!F16</f>
        <v>0</v>
      </c>
      <c r="D7" s="13">
        <f>+'FTE Calcs'!F7</f>
        <v>0</v>
      </c>
      <c r="E7" s="4">
        <f>'Salary&amp;Wages Calcs'!O7</f>
        <v>0</v>
      </c>
    </row>
    <row r="8" spans="1:5" x14ac:dyDescent="0.3">
      <c r="A8" s="180">
        <f>+'Loan &amp; Empl Data'!A17</f>
        <v>0</v>
      </c>
      <c r="B8" s="138">
        <f>+'Loan &amp; Empl Data'!B17</f>
        <v>0</v>
      </c>
      <c r="C8" s="12">
        <f>+'Loan &amp; Empl Data'!F17</f>
        <v>0</v>
      </c>
      <c r="D8" s="13">
        <f>+'FTE Calcs'!F8</f>
        <v>0</v>
      </c>
      <c r="E8" s="4">
        <f>'Salary&amp;Wages Calcs'!O8</f>
        <v>0</v>
      </c>
    </row>
    <row r="9" spans="1:5" x14ac:dyDescent="0.3">
      <c r="A9" s="180">
        <f>+'Loan &amp; Empl Data'!A18</f>
        <v>0</v>
      </c>
      <c r="B9" s="138">
        <f>+'Loan &amp; Empl Data'!B18</f>
        <v>0</v>
      </c>
      <c r="C9" s="12">
        <f>+'Loan &amp; Empl Data'!F18</f>
        <v>0</v>
      </c>
      <c r="D9" s="13">
        <f>+'FTE Calcs'!F9</f>
        <v>0</v>
      </c>
      <c r="E9" s="4">
        <f>'Salary&amp;Wages Calcs'!O9</f>
        <v>0</v>
      </c>
    </row>
    <row r="10" spans="1:5" x14ac:dyDescent="0.3">
      <c r="A10" s="180">
        <f>+'Loan &amp; Empl Data'!A19</f>
        <v>0</v>
      </c>
      <c r="B10" s="138">
        <f>+'Loan &amp; Empl Data'!B19</f>
        <v>0</v>
      </c>
      <c r="C10" s="12">
        <f>+'Loan &amp; Empl Data'!F19</f>
        <v>0</v>
      </c>
      <c r="D10" s="13">
        <f>+'FTE Calcs'!F10</f>
        <v>0</v>
      </c>
      <c r="E10" s="4">
        <f>'Salary&amp;Wages Calcs'!O10</f>
        <v>0</v>
      </c>
    </row>
    <row r="11" spans="1:5" x14ac:dyDescent="0.3">
      <c r="A11" s="180">
        <f>+'Loan &amp; Empl Data'!A20</f>
        <v>0</v>
      </c>
      <c r="B11" s="138">
        <f>+'Loan &amp; Empl Data'!B20</f>
        <v>0</v>
      </c>
      <c r="C11" s="12">
        <f>+'Loan &amp; Empl Data'!F20</f>
        <v>0</v>
      </c>
      <c r="D11" s="13">
        <f>+'FTE Calcs'!F11</f>
        <v>0</v>
      </c>
      <c r="E11" s="4">
        <f>'Salary&amp;Wages Calcs'!O11</f>
        <v>0</v>
      </c>
    </row>
    <row r="12" spans="1:5" x14ac:dyDescent="0.3">
      <c r="A12" s="180">
        <f>+'Loan &amp; Empl Data'!A21</f>
        <v>0</v>
      </c>
      <c r="B12" s="138">
        <f>+'Loan &amp; Empl Data'!B21</f>
        <v>0</v>
      </c>
      <c r="C12" s="12">
        <f>+'Loan &amp; Empl Data'!F21</f>
        <v>0</v>
      </c>
      <c r="D12" s="13">
        <f>+'FTE Calcs'!F12</f>
        <v>0</v>
      </c>
      <c r="E12" s="4">
        <f>'Salary&amp;Wages Calcs'!O12</f>
        <v>0</v>
      </c>
    </row>
    <row r="13" spans="1:5" x14ac:dyDescent="0.3">
      <c r="A13" s="180">
        <f>+'Loan &amp; Empl Data'!A22</f>
        <v>0</v>
      </c>
      <c r="B13" s="138">
        <f>+'Loan &amp; Empl Data'!B22</f>
        <v>0</v>
      </c>
      <c r="C13" s="12">
        <f>+'Loan &amp; Empl Data'!F22</f>
        <v>0</v>
      </c>
      <c r="D13" s="13">
        <f>+'FTE Calcs'!F13</f>
        <v>0</v>
      </c>
      <c r="E13" s="4">
        <f>'Salary&amp;Wages Calcs'!O13</f>
        <v>0</v>
      </c>
    </row>
    <row r="14" spans="1:5" x14ac:dyDescent="0.3">
      <c r="A14" s="180">
        <f>+'Loan &amp; Empl Data'!A23</f>
        <v>0</v>
      </c>
      <c r="B14" s="138">
        <f>+'Loan &amp; Empl Data'!B23</f>
        <v>0</v>
      </c>
      <c r="C14" s="12">
        <f>+'Loan &amp; Empl Data'!F23</f>
        <v>0</v>
      </c>
      <c r="D14" s="13">
        <f>+'FTE Calcs'!F14</f>
        <v>0</v>
      </c>
      <c r="E14" s="4">
        <f>'Salary&amp;Wages Calcs'!O14</f>
        <v>0</v>
      </c>
    </row>
    <row r="15" spans="1:5" x14ac:dyDescent="0.3">
      <c r="A15" s="180">
        <f>+'Loan &amp; Empl Data'!A24</f>
        <v>0</v>
      </c>
      <c r="B15" s="138">
        <f>+'Loan &amp; Empl Data'!B24</f>
        <v>0</v>
      </c>
      <c r="C15" s="12">
        <f>+'Loan &amp; Empl Data'!F24</f>
        <v>0</v>
      </c>
      <c r="D15" s="13">
        <f>+'FTE Calcs'!F15</f>
        <v>0</v>
      </c>
      <c r="E15" s="4">
        <f>'Salary&amp;Wages Calcs'!O15</f>
        <v>0</v>
      </c>
    </row>
    <row r="16" spans="1:5" x14ac:dyDescent="0.3">
      <c r="A16" s="180">
        <f>+'Loan &amp; Empl Data'!A25</f>
        <v>0</v>
      </c>
      <c r="B16" s="138">
        <f>+'Loan &amp; Empl Data'!B25</f>
        <v>0</v>
      </c>
      <c r="C16" s="12">
        <f>+'Loan &amp; Empl Data'!F25</f>
        <v>0</v>
      </c>
      <c r="D16" s="13">
        <f>+'FTE Calcs'!F16</f>
        <v>0</v>
      </c>
      <c r="E16" s="4">
        <f>'Salary&amp;Wages Calcs'!O16</f>
        <v>0</v>
      </c>
    </row>
    <row r="17" spans="1:5" x14ac:dyDescent="0.3">
      <c r="A17" s="180">
        <f>+'Loan &amp; Empl Data'!A26</f>
        <v>0</v>
      </c>
      <c r="B17" s="138">
        <f>+'Loan &amp; Empl Data'!B26</f>
        <v>0</v>
      </c>
      <c r="C17" s="12">
        <f>+'Loan &amp; Empl Data'!F26</f>
        <v>0</v>
      </c>
      <c r="D17" s="13">
        <f>+'FTE Calcs'!F17</f>
        <v>0</v>
      </c>
      <c r="E17" s="4">
        <f>'Salary&amp;Wages Calcs'!O17</f>
        <v>0</v>
      </c>
    </row>
    <row r="18" spans="1:5" x14ac:dyDescent="0.3">
      <c r="A18" s="180">
        <f>+'Loan &amp; Empl Data'!A27</f>
        <v>0</v>
      </c>
      <c r="B18" s="138">
        <f>+'Loan &amp; Empl Data'!B27</f>
        <v>0</v>
      </c>
      <c r="C18" s="12">
        <f>+'Loan &amp; Empl Data'!F27</f>
        <v>0</v>
      </c>
      <c r="D18" s="13">
        <f>+'FTE Calcs'!F18</f>
        <v>0</v>
      </c>
      <c r="E18" s="4">
        <f>'Salary&amp;Wages Calcs'!O18</f>
        <v>0</v>
      </c>
    </row>
    <row r="19" spans="1:5" x14ac:dyDescent="0.3">
      <c r="A19" s="180">
        <f>+'Loan &amp; Empl Data'!A28</f>
        <v>0</v>
      </c>
      <c r="B19" s="138">
        <f>+'Loan &amp; Empl Data'!B28</f>
        <v>0</v>
      </c>
      <c r="C19" s="12">
        <f>+'Loan &amp; Empl Data'!F28</f>
        <v>0</v>
      </c>
      <c r="D19" s="13">
        <f>+'FTE Calcs'!F19</f>
        <v>0</v>
      </c>
      <c r="E19" s="4">
        <f>'Salary&amp;Wages Calcs'!O19</f>
        <v>0</v>
      </c>
    </row>
    <row r="20" spans="1:5" x14ac:dyDescent="0.3">
      <c r="A20" s="180">
        <f>+'Loan &amp; Empl Data'!A29</f>
        <v>0</v>
      </c>
      <c r="B20" s="138">
        <f>+'Loan &amp; Empl Data'!B29</f>
        <v>0</v>
      </c>
      <c r="C20" s="12">
        <f>+'Loan &amp; Empl Data'!F29</f>
        <v>0</v>
      </c>
      <c r="D20" s="13">
        <f>+'FTE Calcs'!F20</f>
        <v>0</v>
      </c>
      <c r="E20" s="4">
        <f>'Salary&amp;Wages Calcs'!O20</f>
        <v>0</v>
      </c>
    </row>
    <row r="21" spans="1:5" x14ac:dyDescent="0.3">
      <c r="A21" s="180">
        <f>+'Loan &amp; Empl Data'!A30</f>
        <v>0</v>
      </c>
      <c r="B21" s="138">
        <f>+'Loan &amp; Empl Data'!B30</f>
        <v>0</v>
      </c>
      <c r="C21" s="12">
        <f>+'Loan &amp; Empl Data'!F30</f>
        <v>0</v>
      </c>
      <c r="D21" s="13">
        <f>+'FTE Calcs'!F21</f>
        <v>0</v>
      </c>
      <c r="E21" s="4">
        <f>'Salary&amp;Wages Calcs'!O21</f>
        <v>0</v>
      </c>
    </row>
    <row r="22" spans="1:5" x14ac:dyDescent="0.3">
      <c r="A22" s="180">
        <f>+'Loan &amp; Empl Data'!A31</f>
        <v>0</v>
      </c>
      <c r="B22" s="138">
        <f>+'Loan &amp; Empl Data'!B31</f>
        <v>0</v>
      </c>
      <c r="C22" s="12">
        <f>+'Loan &amp; Empl Data'!F31</f>
        <v>0</v>
      </c>
      <c r="D22" s="13">
        <f>+'FTE Calcs'!F22</f>
        <v>0</v>
      </c>
      <c r="E22" s="4">
        <f>'Salary&amp;Wages Calcs'!O22</f>
        <v>0</v>
      </c>
    </row>
    <row r="23" spans="1:5" x14ac:dyDescent="0.3">
      <c r="A23" s="180">
        <f>+'Loan &amp; Empl Data'!A32</f>
        <v>0</v>
      </c>
      <c r="B23" s="138">
        <f>+'Loan &amp; Empl Data'!B32</f>
        <v>0</v>
      </c>
      <c r="C23" s="12">
        <f>+'Loan &amp; Empl Data'!F32</f>
        <v>0</v>
      </c>
      <c r="D23" s="13">
        <f>+'FTE Calcs'!F23</f>
        <v>0</v>
      </c>
      <c r="E23" s="4">
        <f>'Salary&amp;Wages Calcs'!O23</f>
        <v>0</v>
      </c>
    </row>
    <row r="24" spans="1:5" x14ac:dyDescent="0.3">
      <c r="A24" s="180">
        <f>+'Loan &amp; Empl Data'!A33</f>
        <v>0</v>
      </c>
      <c r="B24" s="138">
        <f>+'Loan &amp; Empl Data'!B33</f>
        <v>0</v>
      </c>
      <c r="C24" s="12">
        <f>+'Loan &amp; Empl Data'!F33</f>
        <v>0</v>
      </c>
      <c r="D24" s="13">
        <f>+'FTE Calcs'!F24</f>
        <v>0</v>
      </c>
      <c r="E24" s="4">
        <f>'Salary&amp;Wages Calcs'!O24</f>
        <v>0</v>
      </c>
    </row>
    <row r="25" spans="1:5" ht="15" thickBot="1" x14ac:dyDescent="0.35">
      <c r="A25" s="181">
        <f>+'Loan &amp; Empl Data'!A34</f>
        <v>0</v>
      </c>
      <c r="B25" s="151">
        <f>+'Loan &amp; Empl Data'!B34</f>
        <v>0</v>
      </c>
      <c r="C25" s="152">
        <f>+'Loan &amp; Empl Data'!F34</f>
        <v>0</v>
      </c>
      <c r="D25" s="153">
        <f>+'FTE Calcs'!F25</f>
        <v>0</v>
      </c>
      <c r="E25" s="154">
        <f>'Salary&amp;Wages Calcs'!O25</f>
        <v>0</v>
      </c>
    </row>
    <row r="26" spans="1:5" ht="15" thickBot="1" x14ac:dyDescent="0.35">
      <c r="A26" s="155" t="s">
        <v>11</v>
      </c>
      <c r="B26" s="156"/>
      <c r="C26" s="46"/>
      <c r="D26" s="157">
        <f>+'FTE Calcs'!F26</f>
        <v>0</v>
      </c>
      <c r="E26" s="158"/>
    </row>
    <row r="27" spans="1:5" s="1" customFormat="1" ht="15" thickBot="1" x14ac:dyDescent="0.35">
      <c r="A27" s="36" t="s">
        <v>12</v>
      </c>
      <c r="B27" s="37"/>
      <c r="C27" s="39">
        <f>+SUM(C6:C25)</f>
        <v>0</v>
      </c>
      <c r="D27" s="40">
        <f>+SUM(D6:D26)</f>
        <v>0</v>
      </c>
      <c r="E27" s="38">
        <f>+SUM(E6:E25)</f>
        <v>0</v>
      </c>
    </row>
    <row r="28" spans="1:5" ht="15" thickBot="1" x14ac:dyDescent="0.35">
      <c r="A28" s="35"/>
      <c r="B28" s="35"/>
      <c r="C28" s="240" t="s">
        <v>13</v>
      </c>
      <c r="D28" s="241" t="s">
        <v>14</v>
      </c>
      <c r="E28" s="240" t="s">
        <v>15</v>
      </c>
    </row>
    <row r="29" spans="1:5" x14ac:dyDescent="0.3">
      <c r="A29" s="35"/>
      <c r="B29" s="35"/>
      <c r="C29" s="35"/>
      <c r="D29" s="35"/>
      <c r="E29" s="35"/>
    </row>
    <row r="30" spans="1:5" ht="16.2" thickBot="1" x14ac:dyDescent="0.35">
      <c r="A30" s="272" t="s">
        <v>18</v>
      </c>
      <c r="B30" s="272"/>
      <c r="C30" s="272"/>
    </row>
    <row r="31" spans="1:5" ht="15" thickBot="1" x14ac:dyDescent="0.35">
      <c r="A31" s="237" t="s">
        <v>9</v>
      </c>
      <c r="B31" s="238" t="s">
        <v>135</v>
      </c>
      <c r="C31" s="239" t="s">
        <v>10</v>
      </c>
      <c r="D31" s="239" t="s">
        <v>136</v>
      </c>
    </row>
    <row r="32" spans="1:5" x14ac:dyDescent="0.3">
      <c r="A32" s="147">
        <f>+'Loan &amp; Empl Data'!A39</f>
        <v>0</v>
      </c>
      <c r="B32" s="148">
        <f>+'Loan &amp; Empl Data'!B39</f>
        <v>0</v>
      </c>
      <c r="C32" s="149">
        <f>+'Loan &amp; Empl Data'!C39</f>
        <v>0</v>
      </c>
      <c r="D32" s="150">
        <f>+'Loan &amp; Empl Data'!D39</f>
        <v>0</v>
      </c>
    </row>
    <row r="33" spans="1:4" x14ac:dyDescent="0.3">
      <c r="A33" s="143">
        <f>+'Loan &amp; Empl Data'!A40</f>
        <v>0</v>
      </c>
      <c r="B33" s="116">
        <f>+'Loan &amp; Empl Data'!B40</f>
        <v>0</v>
      </c>
      <c r="C33" s="144">
        <f>+'Loan &amp; Empl Data'!C40</f>
        <v>0</v>
      </c>
      <c r="D33" s="145">
        <f>+'Loan &amp; Empl Data'!D40</f>
        <v>0</v>
      </c>
    </row>
    <row r="34" spans="1:4" x14ac:dyDescent="0.3">
      <c r="A34" s="143">
        <f>+'Loan &amp; Empl Data'!A41</f>
        <v>0</v>
      </c>
      <c r="B34" s="116">
        <f>+'Loan &amp; Empl Data'!B41</f>
        <v>0</v>
      </c>
      <c r="C34" s="144">
        <f>+'Loan &amp; Empl Data'!C41</f>
        <v>0</v>
      </c>
      <c r="D34" s="145">
        <f>+'Loan &amp; Empl Data'!D41</f>
        <v>0</v>
      </c>
    </row>
    <row r="35" spans="1:4" x14ac:dyDescent="0.3">
      <c r="A35" s="143">
        <f>+'Loan &amp; Empl Data'!A42</f>
        <v>0</v>
      </c>
      <c r="B35" s="116">
        <f>+'Loan &amp; Empl Data'!B42</f>
        <v>0</v>
      </c>
      <c r="C35" s="144">
        <f>+'Loan &amp; Empl Data'!C42</f>
        <v>0</v>
      </c>
      <c r="D35" s="145">
        <f>+'Loan &amp; Empl Data'!D42</f>
        <v>0</v>
      </c>
    </row>
    <row r="36" spans="1:4" x14ac:dyDescent="0.3">
      <c r="A36" s="143">
        <f>+'Loan &amp; Empl Data'!A43</f>
        <v>0</v>
      </c>
      <c r="B36" s="116">
        <f>+'Loan &amp; Empl Data'!B43</f>
        <v>0</v>
      </c>
      <c r="C36" s="144">
        <f>+'Loan &amp; Empl Data'!C43</f>
        <v>0</v>
      </c>
      <c r="D36" s="145">
        <f>+'Loan &amp; Empl Data'!D43</f>
        <v>0</v>
      </c>
    </row>
    <row r="37" spans="1:4" x14ac:dyDescent="0.3">
      <c r="A37" s="143">
        <f>+'Loan &amp; Empl Data'!A44</f>
        <v>0</v>
      </c>
      <c r="B37" s="116">
        <f>+'Loan &amp; Empl Data'!B44</f>
        <v>0</v>
      </c>
      <c r="C37" s="144">
        <f>+'Loan &amp; Empl Data'!C44</f>
        <v>0</v>
      </c>
      <c r="D37" s="145">
        <f>+'Loan &amp; Empl Data'!D44</f>
        <v>0</v>
      </c>
    </row>
    <row r="38" spans="1:4" x14ac:dyDescent="0.3">
      <c r="A38" s="143">
        <f>+'Loan &amp; Empl Data'!A45</f>
        <v>0</v>
      </c>
      <c r="B38" s="116">
        <f>+'Loan &amp; Empl Data'!B45</f>
        <v>0</v>
      </c>
      <c r="C38" s="144">
        <f>+'Loan &amp; Empl Data'!C45</f>
        <v>0</v>
      </c>
      <c r="D38" s="145">
        <f>+'Loan &amp; Empl Data'!D45</f>
        <v>0</v>
      </c>
    </row>
    <row r="39" spans="1:4" ht="15" thickBot="1" x14ac:dyDescent="0.35">
      <c r="A39" s="159">
        <f>+'Loan &amp; Empl Data'!A46</f>
        <v>0</v>
      </c>
      <c r="B39" s="117">
        <f>+'Loan &amp; Empl Data'!B46</f>
        <v>0</v>
      </c>
      <c r="C39" s="160">
        <f>+'Loan &amp; Empl Data'!C46</f>
        <v>0</v>
      </c>
      <c r="D39" s="161">
        <f>+'Loan &amp; Empl Data'!D46</f>
        <v>0</v>
      </c>
    </row>
    <row r="40" spans="1:4" ht="15" thickBot="1" x14ac:dyDescent="0.35">
      <c r="A40" s="41" t="s">
        <v>12</v>
      </c>
      <c r="B40" s="52"/>
      <c r="C40" s="42">
        <f>+SUM(C32:C39)</f>
        <v>0</v>
      </c>
      <c r="D40" s="377">
        <f>+SUM(D32:D39)</f>
        <v>0</v>
      </c>
    </row>
    <row r="41" spans="1:4" ht="15" thickBot="1" x14ac:dyDescent="0.35">
      <c r="C41" s="240" t="s">
        <v>16</v>
      </c>
      <c r="D41" s="241" t="s">
        <v>17</v>
      </c>
    </row>
    <row r="43" spans="1:4" ht="16.2" thickBot="1" x14ac:dyDescent="0.35">
      <c r="A43" s="70" t="s">
        <v>138</v>
      </c>
      <c r="B43" s="70"/>
      <c r="C43" s="70"/>
    </row>
    <row r="44" spans="1:4" ht="15" thickBot="1" x14ac:dyDescent="0.35">
      <c r="A44" s="242" t="s">
        <v>90</v>
      </c>
      <c r="B44" s="243" t="s">
        <v>135</v>
      </c>
      <c r="C44" s="244" t="s">
        <v>10</v>
      </c>
    </row>
    <row r="45" spans="1:4" x14ac:dyDescent="0.3">
      <c r="A45" s="162" t="str">
        <f>+'Loan &amp; Empl Data'!A50</f>
        <v>Otis Owner</v>
      </c>
      <c r="B45" s="163">
        <f>+'Loan &amp; Empl Data'!B50</f>
        <v>0</v>
      </c>
      <c r="C45" s="164">
        <f>+'Loan &amp; Empl Data'!C50</f>
        <v>8000</v>
      </c>
    </row>
    <row r="46" spans="1:4" x14ac:dyDescent="0.3">
      <c r="A46" s="143" t="str">
        <f>+'Loan &amp; Empl Data'!A51</f>
        <v>Helen Have</v>
      </c>
      <c r="B46" s="116">
        <f>+'Loan &amp; Empl Data'!B51</f>
        <v>0</v>
      </c>
      <c r="C46" s="165">
        <f>+'Loan &amp; Empl Data'!C51</f>
        <v>8000</v>
      </c>
    </row>
    <row r="47" spans="1:4" x14ac:dyDescent="0.3">
      <c r="A47" s="143">
        <f>+'Loan &amp; Empl Data'!A52</f>
        <v>0</v>
      </c>
      <c r="B47" s="116">
        <f>+'Loan &amp; Empl Data'!B52</f>
        <v>0</v>
      </c>
      <c r="C47" s="165">
        <f>+'Loan &amp; Empl Data'!C52</f>
        <v>0</v>
      </c>
    </row>
    <row r="48" spans="1:4" x14ac:dyDescent="0.3">
      <c r="A48" s="143">
        <f>+'Loan &amp; Empl Data'!A53</f>
        <v>0</v>
      </c>
      <c r="B48" s="116">
        <f>+'Loan &amp; Empl Data'!B53</f>
        <v>0</v>
      </c>
      <c r="C48" s="165">
        <f>+'Loan &amp; Empl Data'!C53</f>
        <v>0</v>
      </c>
    </row>
    <row r="49" spans="1:3" x14ac:dyDescent="0.3">
      <c r="A49" s="143">
        <f>+'Loan &amp; Empl Data'!A54</f>
        <v>0</v>
      </c>
      <c r="B49" s="116">
        <f>+'Loan &amp; Empl Data'!B54</f>
        <v>0</v>
      </c>
      <c r="C49" s="165">
        <f>+'Loan &amp; Empl Data'!C54</f>
        <v>0</v>
      </c>
    </row>
    <row r="50" spans="1:3" x14ac:dyDescent="0.3">
      <c r="A50" s="143">
        <f>+'Loan &amp; Empl Data'!A55</f>
        <v>0</v>
      </c>
      <c r="B50" s="116">
        <f>+'Loan &amp; Empl Data'!B55</f>
        <v>0</v>
      </c>
      <c r="C50" s="165">
        <f>+'Loan &amp; Empl Data'!C55</f>
        <v>0</v>
      </c>
    </row>
    <row r="51" spans="1:3" x14ac:dyDescent="0.3">
      <c r="A51" s="143">
        <f>+'Loan &amp; Empl Data'!A56</f>
        <v>0</v>
      </c>
      <c r="B51" s="116">
        <f>+'Loan &amp; Empl Data'!B56</f>
        <v>0</v>
      </c>
      <c r="C51" s="165">
        <f>+'Loan &amp; Empl Data'!C56</f>
        <v>0</v>
      </c>
    </row>
    <row r="52" spans="1:3" ht="15" thickBot="1" x14ac:dyDescent="0.35">
      <c r="A52" s="166">
        <f>+'Loan &amp; Empl Data'!A57</f>
        <v>0</v>
      </c>
      <c r="B52" s="167">
        <f>+'Loan &amp; Empl Data'!B57</f>
        <v>0</v>
      </c>
      <c r="C52" s="168">
        <f>+'Loan &amp; Empl Data'!C57</f>
        <v>0</v>
      </c>
    </row>
    <row r="53" spans="1:3" ht="15" thickBot="1" x14ac:dyDescent="0.35">
      <c r="A53" s="41" t="s">
        <v>12</v>
      </c>
      <c r="B53" s="378"/>
      <c r="C53" s="8">
        <f>SUM(C45:C52)</f>
        <v>16000</v>
      </c>
    </row>
  </sheetData>
  <mergeCells count="1">
    <mergeCell ref="A30:C30"/>
  </mergeCells>
  <pageMargins left="0.7" right="0.7" top="0.75" bottom="0.75" header="0.3" footer="0.3"/>
  <pageSetup scale="73" orientation="portrait"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985E2-83A6-4181-A01B-C17C90224A91}">
  <sheetPr>
    <tabColor theme="9" tint="-0.249977111117893"/>
  </sheetPr>
  <dimension ref="A1:B27"/>
  <sheetViews>
    <sheetView workbookViewId="0">
      <selection activeCell="A21" sqref="A21"/>
    </sheetView>
  </sheetViews>
  <sheetFormatPr defaultRowHeight="14.4" x14ac:dyDescent="0.3"/>
  <cols>
    <col min="1" max="1" width="49.21875" customWidth="1"/>
    <col min="2" max="2" width="14" customWidth="1"/>
    <col min="4" max="4" width="26.21875" customWidth="1"/>
    <col min="5" max="7" width="15.21875" customWidth="1"/>
  </cols>
  <sheetData>
    <row r="1" spans="1:2" ht="18" x14ac:dyDescent="0.35">
      <c r="A1" s="5" t="s">
        <v>20</v>
      </c>
    </row>
    <row r="2" spans="1:2" ht="11.4" customHeight="1" x14ac:dyDescent="0.35">
      <c r="A2" s="5"/>
    </row>
    <row r="4" spans="1:2" x14ac:dyDescent="0.3">
      <c r="A4" s="1" t="s">
        <v>21</v>
      </c>
    </row>
    <row r="5" spans="1:2" x14ac:dyDescent="0.3">
      <c r="A5" s="230" t="s">
        <v>30</v>
      </c>
      <c r="B5" s="231">
        <f>+Tables!C27</f>
        <v>0</v>
      </c>
    </row>
    <row r="6" spans="1:2" x14ac:dyDescent="0.3">
      <c r="A6" s="230" t="s">
        <v>38</v>
      </c>
      <c r="B6" s="232">
        <f>+Tables!D27</f>
        <v>0</v>
      </c>
    </row>
    <row r="7" spans="1:2" x14ac:dyDescent="0.3">
      <c r="A7" s="230" t="s">
        <v>31</v>
      </c>
      <c r="B7" s="233">
        <f>+Tables!E27</f>
        <v>0</v>
      </c>
    </row>
    <row r="9" spans="1:2" x14ac:dyDescent="0.3">
      <c r="A9" s="1" t="s">
        <v>22</v>
      </c>
    </row>
    <row r="10" spans="1:2" x14ac:dyDescent="0.3">
      <c r="A10" s="230" t="s">
        <v>23</v>
      </c>
      <c r="B10" s="231">
        <f>+Tables!C40</f>
        <v>0</v>
      </c>
    </row>
    <row r="11" spans="1:2" x14ac:dyDescent="0.3">
      <c r="A11" s="230" t="s">
        <v>24</v>
      </c>
      <c r="B11" s="232">
        <f>+Tables!D40</f>
        <v>0</v>
      </c>
    </row>
    <row r="13" spans="1:2" x14ac:dyDescent="0.3">
      <c r="A13" s="1" t="s">
        <v>25</v>
      </c>
    </row>
    <row r="14" spans="1:2" x14ac:dyDescent="0.3">
      <c r="A14" s="230" t="s">
        <v>26</v>
      </c>
      <c r="B14" s="233">
        <f>+'8wk Cost Tracking'!J49</f>
        <v>0</v>
      </c>
    </row>
    <row r="15" spans="1:2" x14ac:dyDescent="0.3">
      <c r="A15" s="230" t="s">
        <v>27</v>
      </c>
      <c r="B15" s="233">
        <f>+'8wk Cost Tracking'!J50</f>
        <v>0</v>
      </c>
    </row>
    <row r="16" spans="1:2" x14ac:dyDescent="0.3">
      <c r="A16" s="230" t="s">
        <v>28</v>
      </c>
      <c r="B16" s="233">
        <f>+'8wk Cost Tracking'!J51</f>
        <v>0</v>
      </c>
    </row>
    <row r="18" spans="1:2" s="10" customFormat="1" x14ac:dyDescent="0.3">
      <c r="A18" s="20" t="s">
        <v>29</v>
      </c>
    </row>
    <row r="19" spans="1:2" x14ac:dyDescent="0.3">
      <c r="A19" s="230" t="s">
        <v>156</v>
      </c>
      <c r="B19" s="231">
        <f>+Tables!C53</f>
        <v>16000</v>
      </c>
    </row>
    <row r="21" spans="1:2" x14ac:dyDescent="0.3">
      <c r="A21" s="1" t="s">
        <v>0</v>
      </c>
    </row>
    <row r="22" spans="1:2" x14ac:dyDescent="0.3">
      <c r="A22" s="230" t="s">
        <v>32</v>
      </c>
      <c r="B22" s="231">
        <f>+B5+B10+B14+B15+B16+B19</f>
        <v>16000</v>
      </c>
    </row>
    <row r="24" spans="1:2" x14ac:dyDescent="0.3">
      <c r="A24" s="1" t="s">
        <v>33</v>
      </c>
    </row>
    <row r="25" spans="1:2" x14ac:dyDescent="0.3">
      <c r="A25" s="236" t="s">
        <v>36</v>
      </c>
      <c r="B25" s="236">
        <f>+'FTE Calcs'!C29</f>
        <v>0</v>
      </c>
    </row>
    <row r="26" spans="1:2" x14ac:dyDescent="0.3">
      <c r="A26" s="236" t="s">
        <v>34</v>
      </c>
      <c r="B26" s="236">
        <f>+B6+B11</f>
        <v>0</v>
      </c>
    </row>
    <row r="27" spans="1:2" x14ac:dyDescent="0.3">
      <c r="A27" s="236" t="s">
        <v>35</v>
      </c>
      <c r="B27" s="236">
        <f>IF(B26=0,0,B26/B25)</f>
        <v>0</v>
      </c>
    </row>
  </sheetData>
  <pageMargins left="0.7" right="0.7" top="0.75" bottom="0.75" header="0.3" footer="0.3"/>
  <pageSetup orientation="portrait"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18F99-8207-43E0-8C0B-5066C24C0C1D}">
  <sheetPr>
    <tabColor theme="9" tint="-0.249977111117893"/>
  </sheetPr>
  <dimension ref="A1:E18"/>
  <sheetViews>
    <sheetView zoomScale="90" zoomScaleNormal="90" workbookViewId="0">
      <selection activeCell="E15" sqref="E15"/>
    </sheetView>
  </sheetViews>
  <sheetFormatPr defaultRowHeight="14.4" x14ac:dyDescent="0.3"/>
  <cols>
    <col min="1" max="1" width="48.88671875" customWidth="1"/>
    <col min="2" max="2" width="18.88671875" customWidth="1"/>
  </cols>
  <sheetData>
    <row r="1" spans="1:5" ht="18" x14ac:dyDescent="0.35">
      <c r="A1" s="5" t="s">
        <v>42</v>
      </c>
    </row>
    <row r="4" spans="1:5" x14ac:dyDescent="0.3">
      <c r="A4" s="1" t="s">
        <v>43</v>
      </c>
    </row>
    <row r="5" spans="1:5" ht="25.8" customHeight="1" x14ac:dyDescent="0.3">
      <c r="A5" s="230" t="s">
        <v>44</v>
      </c>
      <c r="B5" s="231">
        <f>+'Sch A Calcs'!B22</f>
        <v>16000</v>
      </c>
    </row>
    <row r="6" spans="1:5" ht="25.8" customHeight="1" x14ac:dyDescent="0.3">
      <c r="A6" s="230" t="s">
        <v>45</v>
      </c>
      <c r="B6" s="231">
        <f>+'8wk Cost Tracking'!J53</f>
        <v>0</v>
      </c>
    </row>
    <row r="7" spans="1:5" ht="25.8" customHeight="1" x14ac:dyDescent="0.3">
      <c r="A7" s="230" t="s">
        <v>46</v>
      </c>
      <c r="B7" s="231">
        <f>+'8wk Cost Tracking'!J54</f>
        <v>0</v>
      </c>
    </row>
    <row r="8" spans="1:5" ht="25.8" customHeight="1" x14ac:dyDescent="0.3">
      <c r="A8" s="230" t="s">
        <v>47</v>
      </c>
      <c r="B8" s="231">
        <f>+'8wk Cost Tracking'!J55</f>
        <v>0</v>
      </c>
    </row>
    <row r="9" spans="1:5" ht="25.8" customHeight="1" x14ac:dyDescent="0.3">
      <c r="A9" s="1" t="s">
        <v>48</v>
      </c>
    </row>
    <row r="10" spans="1:5" ht="25.8" customHeight="1" x14ac:dyDescent="0.3">
      <c r="A10" s="230" t="s">
        <v>49</v>
      </c>
      <c r="B10" s="231">
        <f>+'Sch A Calcs'!B7</f>
        <v>0</v>
      </c>
    </row>
    <row r="11" spans="1:5" ht="25.8" customHeight="1" x14ac:dyDescent="0.3">
      <c r="A11" s="230" t="s">
        <v>50</v>
      </c>
      <c r="B11" s="231">
        <f>+SUM(B5:B8)-B10</f>
        <v>16000</v>
      </c>
      <c r="E11" s="387"/>
    </row>
    <row r="12" spans="1:5" ht="25.8" customHeight="1" x14ac:dyDescent="0.3">
      <c r="A12" s="230" t="s">
        <v>51</v>
      </c>
      <c r="B12" s="232">
        <f>+'Sch A Calcs'!B27</f>
        <v>0</v>
      </c>
    </row>
    <row r="13" spans="1:5" ht="25.8" customHeight="1" x14ac:dyDescent="0.3">
      <c r="A13" s="1" t="s">
        <v>52</v>
      </c>
    </row>
    <row r="14" spans="1:5" ht="25.8" customHeight="1" x14ac:dyDescent="0.3">
      <c r="A14" s="230" t="s">
        <v>53</v>
      </c>
      <c r="B14" s="233">
        <f>+B11*B12</f>
        <v>0</v>
      </c>
    </row>
    <row r="15" spans="1:5" ht="25.8" customHeight="1" x14ac:dyDescent="0.3">
      <c r="A15" s="230" t="s">
        <v>54</v>
      </c>
      <c r="B15" s="231">
        <f>+'Loan &amp; Empl Data'!B4</f>
        <v>0</v>
      </c>
    </row>
    <row r="16" spans="1:5" ht="25.8" customHeight="1" x14ac:dyDescent="0.3">
      <c r="A16" s="230" t="s">
        <v>55</v>
      </c>
      <c r="B16" s="233">
        <f>+B5/0.75</f>
        <v>21333.333333333332</v>
      </c>
    </row>
    <row r="17" spans="1:2" ht="25.8" customHeight="1" x14ac:dyDescent="0.3">
      <c r="A17" s="1" t="s">
        <v>56</v>
      </c>
    </row>
    <row r="18" spans="1:2" ht="25.8" customHeight="1" x14ac:dyDescent="0.3">
      <c r="A18" s="234" t="s">
        <v>57</v>
      </c>
      <c r="B18" s="235">
        <f>MIN(B14:B16)</f>
        <v>0</v>
      </c>
    </row>
  </sheetData>
  <pageMargins left="0.7" right="0.7" top="0.75" bottom="0.75" header="0.3" footer="0.3"/>
  <pageSetup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 &amp; Inst</vt:lpstr>
      <vt:lpstr>Loan &amp; Empl Data</vt:lpstr>
      <vt:lpstr>8wk FTE Tracking</vt:lpstr>
      <vt:lpstr>8wk Cost Tracking</vt:lpstr>
      <vt:lpstr>Salary&amp;Wages Calcs</vt:lpstr>
      <vt:lpstr>FTE Calcs</vt:lpstr>
      <vt:lpstr>Tables</vt:lpstr>
      <vt:lpstr>Sch A Calcs</vt:lpstr>
      <vt:lpstr>Loan Forgive Form Calcs</vt:lpstr>
    </vt:vector>
  </TitlesOfParts>
  <Company>SLCC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Herrin</dc:creator>
  <cp:lastModifiedBy>Jim Herrin</cp:lastModifiedBy>
  <cp:lastPrinted>2020-05-27T00:59:14Z</cp:lastPrinted>
  <dcterms:created xsi:type="dcterms:W3CDTF">2020-05-11T17:36:23Z</dcterms:created>
  <dcterms:modified xsi:type="dcterms:W3CDTF">2020-05-27T02:08:32Z</dcterms:modified>
</cp:coreProperties>
</file>